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cuments\Docs 2023\PROJETOS MANAUS\Novos Horizontes\Prestação de contas TF 04 2021 NOVOS HORIZONTES\2021 Projeto Novos Horizontes\"/>
    </mc:Choice>
  </mc:AlternateContent>
  <bookViews>
    <workbookView xWindow="0" yWindow="0" windowWidth="20490" windowHeight="6750"/>
  </bookViews>
  <sheets>
    <sheet name="Relação de Pagamentos" sheetId="71" r:id="rId1"/>
    <sheet name="ANEXO IV" sheetId="6" r:id="rId2"/>
    <sheet name="ANEXO IV APOIO" sheetId="86" r:id="rId3"/>
    <sheet name="ANEXO V" sheetId="5" r:id="rId4"/>
    <sheet name="ANEXO VI" sheetId="7" r:id="rId5"/>
    <sheet name="ANEXO VII" sheetId="8" r:id="rId6"/>
    <sheet name="ANEXO X" sheetId="10" r:id="rId7"/>
    <sheet name="ANEXO IX - COTAÇÃO 1 NOTEBOOK" sheetId="78" r:id="rId8"/>
    <sheet name="ANEXO IX - COTAÇÃO 2 IMPRESSORA" sheetId="108" r:id="rId9"/>
    <sheet name="ANEXO IX - COTAÇÃO 3 MAT. HIGIE" sheetId="112" r:id="rId10"/>
    <sheet name="ANEXO IX - COTAÇÃO 4 TINTAS" sheetId="116" r:id="rId11"/>
    <sheet name="ANEXO IX - COTAÇÃO 4" sheetId="114" r:id="rId12"/>
    <sheet name="ANEXO IX - COTAÇÃO 5 MAT PEDAGO" sheetId="117" r:id="rId13"/>
    <sheet name="ANEXO IX - COTAÇÃO 6 MAT ESPORT" sheetId="115" r:id="rId14"/>
    <sheet name="ANEXO XI" sheetId="12" r:id="rId15"/>
    <sheet name="Plan2" sheetId="85" r:id="rId16"/>
    <sheet name="Plan3" sheetId="90" r:id="rId17"/>
  </sheets>
  <definedNames>
    <definedName name="_xlnm._FilterDatabase" localSheetId="15" hidden="1">Plan2!$A$2:$I$54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8" l="1"/>
  <c r="D44" i="8"/>
  <c r="D43" i="8"/>
  <c r="C29" i="7"/>
  <c r="B29" i="7"/>
  <c r="C36" i="7"/>
  <c r="E36" i="7" s="1"/>
  <c r="B36" i="7"/>
  <c r="C35" i="7"/>
  <c r="E35" i="7" s="1"/>
  <c r="B35" i="7"/>
  <c r="C34" i="7"/>
  <c r="E34" i="7" s="1"/>
  <c r="B34" i="7"/>
  <c r="E33" i="7"/>
  <c r="C33" i="7"/>
  <c r="B33" i="7"/>
  <c r="E27" i="5"/>
  <c r="F55" i="6"/>
  <c r="F52" i="6"/>
  <c r="E35" i="86"/>
  <c r="I76" i="71"/>
  <c r="D42" i="8" l="1"/>
  <c r="B31" i="7"/>
  <c r="E32" i="7"/>
  <c r="C32" i="7"/>
  <c r="B32" i="7"/>
  <c r="C31" i="7"/>
  <c r="E31" i="7" s="1"/>
  <c r="E39" i="7" s="1"/>
  <c r="H16" i="86"/>
  <c r="F39" i="6"/>
  <c r="H15" i="86" l="1"/>
  <c r="H35" i="86" s="1"/>
  <c r="F36" i="6"/>
  <c r="J35" i="86" l="1"/>
  <c r="B30" i="7"/>
  <c r="E30" i="7" s="1"/>
  <c r="C28" i="7"/>
  <c r="E28" i="7" s="1"/>
  <c r="D41" i="8"/>
  <c r="D40" i="8"/>
  <c r="C27" i="7" l="1"/>
  <c r="B27" i="7"/>
  <c r="E27" i="7" s="1"/>
  <c r="F33" i="6"/>
  <c r="C25" i="7"/>
  <c r="B25" i="7"/>
  <c r="E26" i="7"/>
  <c r="E25" i="7" l="1"/>
  <c r="C24" i="7" l="1"/>
  <c r="C23" i="7"/>
  <c r="D39" i="8"/>
  <c r="B24" i="7" l="1"/>
  <c r="E24" i="7" s="1"/>
  <c r="B23" i="7"/>
  <c r="E23" i="7" s="1"/>
  <c r="B22" i="7"/>
  <c r="E22" i="7" s="1"/>
  <c r="C21" i="7"/>
  <c r="B21" i="7"/>
  <c r="D38" i="8"/>
  <c r="E21" i="7" l="1"/>
  <c r="C34" i="8"/>
  <c r="C33" i="8"/>
  <c r="D34" i="8" l="1"/>
  <c r="D37" i="8"/>
  <c r="D35" i="8"/>
  <c r="D36" i="8"/>
  <c r="E20" i="7"/>
  <c r="C19" i="7" l="1"/>
  <c r="B19" i="7"/>
  <c r="E19" i="7" l="1"/>
  <c r="D33" i="8"/>
  <c r="C17" i="7" l="1"/>
  <c r="C18" i="7" l="1"/>
  <c r="B18" i="7"/>
  <c r="C12" i="8"/>
  <c r="E18" i="7" l="1"/>
  <c r="A22" i="115" l="1"/>
  <c r="J18" i="115"/>
  <c r="H18" i="115"/>
  <c r="F18" i="115"/>
  <c r="J17" i="115"/>
  <c r="H17" i="115"/>
  <c r="F17" i="115"/>
  <c r="J16" i="115"/>
  <c r="H16" i="115"/>
  <c r="F16" i="115"/>
  <c r="J15" i="115"/>
  <c r="H15" i="115"/>
  <c r="F15" i="115"/>
  <c r="J14" i="115"/>
  <c r="H14" i="115"/>
  <c r="F14" i="115"/>
  <c r="J13" i="115"/>
  <c r="J19" i="115" s="1"/>
  <c r="H13" i="115"/>
  <c r="H19" i="115" s="1"/>
  <c r="F13" i="115"/>
  <c r="E19" i="115" s="1"/>
  <c r="F22" i="115" s="1"/>
  <c r="A25" i="117"/>
  <c r="J21" i="117"/>
  <c r="H21" i="117"/>
  <c r="F21" i="117"/>
  <c r="J20" i="117"/>
  <c r="H20" i="117"/>
  <c r="E20" i="117"/>
  <c r="F20" i="117" s="1"/>
  <c r="J19" i="117"/>
  <c r="H19" i="117"/>
  <c r="F19" i="117"/>
  <c r="I18" i="117"/>
  <c r="J18" i="117" s="1"/>
  <c r="G18" i="117"/>
  <c r="H18" i="117" s="1"/>
  <c r="J17" i="117"/>
  <c r="H17" i="117"/>
  <c r="F17" i="117"/>
  <c r="J16" i="117"/>
  <c r="H16" i="117"/>
  <c r="F16" i="117"/>
  <c r="J15" i="117"/>
  <c r="H15" i="117"/>
  <c r="F15" i="117"/>
  <c r="J14" i="117"/>
  <c r="H14" i="117"/>
  <c r="F14" i="117"/>
  <c r="J13" i="117"/>
  <c r="H13" i="117"/>
  <c r="F13" i="117"/>
  <c r="J12" i="117"/>
  <c r="J22" i="117" s="1"/>
  <c r="G12" i="117"/>
  <c r="H12" i="117" s="1"/>
  <c r="E12" i="117"/>
  <c r="F12" i="117" s="1"/>
  <c r="E22" i="117" s="1"/>
  <c r="A19" i="116"/>
  <c r="J15" i="116"/>
  <c r="H15" i="116"/>
  <c r="F15" i="116"/>
  <c r="J14" i="116"/>
  <c r="H14" i="116"/>
  <c r="F14" i="116"/>
  <c r="J13" i="116"/>
  <c r="H13" i="116"/>
  <c r="F13" i="116"/>
  <c r="J12" i="116"/>
  <c r="J16" i="116" s="1"/>
  <c r="H12" i="116"/>
  <c r="H16" i="116" s="1"/>
  <c r="F12" i="116"/>
  <c r="E16" i="116" s="1"/>
  <c r="F19" i="116" s="1"/>
  <c r="H22" i="117" l="1"/>
  <c r="F25" i="117" s="1"/>
  <c r="B17" i="7" l="1"/>
  <c r="E17" i="7" s="1"/>
  <c r="A22" i="114"/>
  <c r="J17" i="114"/>
  <c r="H17" i="114"/>
  <c r="F17" i="114"/>
  <c r="J16" i="114"/>
  <c r="H16" i="114"/>
  <c r="F16" i="114"/>
  <c r="J15" i="114"/>
  <c r="H15" i="114"/>
  <c r="F15" i="114"/>
  <c r="J14" i="114"/>
  <c r="H14" i="114"/>
  <c r="F14" i="114"/>
  <c r="J13" i="114"/>
  <c r="J18" i="114" s="1"/>
  <c r="F22" i="114" s="1"/>
  <c r="H13" i="114"/>
  <c r="F13" i="114"/>
  <c r="E18" i="114" s="1"/>
  <c r="H18" i="114" l="1"/>
  <c r="C16" i="7"/>
  <c r="B16" i="7"/>
  <c r="E15" i="7"/>
  <c r="A21" i="112" l="1"/>
  <c r="J13" i="112"/>
  <c r="J14" i="112"/>
  <c r="J15" i="112"/>
  <c r="J16" i="112"/>
  <c r="H13" i="112"/>
  <c r="H14" i="112"/>
  <c r="H15" i="112"/>
  <c r="H16" i="112"/>
  <c r="F13" i="112"/>
  <c r="F14" i="112"/>
  <c r="F15" i="112"/>
  <c r="F16" i="112"/>
  <c r="J12" i="112"/>
  <c r="H12" i="112"/>
  <c r="F12" i="112"/>
  <c r="E17" i="112" l="1"/>
  <c r="H17" i="112"/>
  <c r="J17" i="112"/>
  <c r="F21" i="112" s="1"/>
  <c r="E16" i="7"/>
  <c r="C14" i="7" l="1"/>
  <c r="E14" i="7" s="1"/>
  <c r="D24" i="8"/>
  <c r="D29" i="8" l="1"/>
  <c r="E13" i="7"/>
  <c r="D28" i="8" l="1"/>
  <c r="D27" i="8"/>
  <c r="A19" i="108"/>
  <c r="J12" i="108"/>
  <c r="J15" i="108" s="1"/>
  <c r="H12" i="108"/>
  <c r="H15" i="108" s="1"/>
  <c r="F12" i="108"/>
  <c r="E15" i="108" s="1"/>
  <c r="F19" i="108" s="1"/>
  <c r="A19" i="78"/>
  <c r="J12" i="78"/>
  <c r="H12" i="78"/>
  <c r="F12" i="78"/>
  <c r="J15" i="78" l="1"/>
  <c r="F19" i="78" s="1"/>
  <c r="C13" i="8" l="1"/>
  <c r="C14" i="8" s="1"/>
  <c r="F57" i="6"/>
  <c r="D32" i="8" s="1"/>
  <c r="D31" i="8" s="1"/>
  <c r="C37" i="5"/>
  <c r="D19" i="8"/>
  <c r="H15" i="78" l="1"/>
  <c r="D20" i="8"/>
  <c r="E15" i="78"/>
  <c r="D18" i="8" l="1"/>
  <c r="D25" i="8"/>
  <c r="D17" i="8" l="1"/>
  <c r="D23" i="8" l="1"/>
  <c r="D22" i="8" s="1"/>
  <c r="D46" i="8" l="1"/>
  <c r="D47" i="8" l="1"/>
</calcChain>
</file>

<file path=xl/comments1.xml><?xml version="1.0" encoding="utf-8"?>
<comments xmlns="http://schemas.openxmlformats.org/spreadsheetml/2006/main">
  <authors>
    <author>ADM</author>
    <author>Socorro</author>
    <author>tc={CD690CA3-CA2D-4DA3-AEF6-C729EE4A994D}</author>
  </authors>
  <commentList>
    <comment ref="B7" authorId="0" shapeId="0">
      <text>
        <r>
          <rPr>
            <b/>
            <sz val="9"/>
            <color indexed="81"/>
            <rFont val="Segoe UI"/>
            <family val="2"/>
          </rPr>
          <t>ADM:</t>
        </r>
        <r>
          <rPr>
            <sz val="9"/>
            <color indexed="81"/>
            <rFont val="Segoe UI"/>
            <family val="2"/>
          </rPr>
          <t xml:space="preserve">
Nome do credor que consta no Título de crédito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Socorro:</t>
        </r>
        <r>
          <rPr>
            <sz val="9"/>
            <color indexed="81"/>
            <rFont val="Tahoma"/>
            <family val="2"/>
          </rPr>
          <t xml:space="preserve">
nº da Transferência Eletrônica Registrada no extrato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Socorro:</t>
        </r>
        <r>
          <rPr>
            <sz val="9"/>
            <color indexed="81"/>
            <rFont val="Tahoma"/>
            <family val="2"/>
          </rPr>
          <t xml:space="preserve">
Data do pagamento</t>
        </r>
      </text>
    </comment>
    <comment ref="G7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Indicar as letras iniciais do Título de crédito ( NF-Nota Fiscal ; FAT - Fatura; Rec - Recibo; etc) seguida do respectivo Número.</t>
        </r>
      </text>
    </comment>
    <comment ref="H7" authorId="1" shapeId="0">
      <text>
        <r>
          <rPr>
            <b/>
            <sz val="9"/>
            <color indexed="81"/>
            <rFont val="Tahoma"/>
            <family val="2"/>
          </rPr>
          <t>Socorro:</t>
        </r>
        <r>
          <rPr>
            <sz val="9"/>
            <color indexed="81"/>
            <rFont val="Tahoma"/>
            <family val="2"/>
          </rPr>
          <t xml:space="preserve">
Data emissão da NF / título de crédito</t>
        </r>
      </text>
    </comment>
  </commentList>
</comments>
</file>

<file path=xl/comments2.xml><?xml version="1.0" encoding="utf-8"?>
<comments xmlns="http://schemas.openxmlformats.org/spreadsheetml/2006/main">
  <authors>
    <author>MARIA.FONSECA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NÚMERO DO DOCUMENTO REGISTRADO NO EXTRATO 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DESCREVER O TIPO DE TARIFAS QUE FOI DEBITADO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EM QUE FOI DEBITADO O RECURSO REFERENTE AS TARIFAS BANCÁRIAS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DAS TARIFAS BANCÁRIAS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DAS TARIFAS BANCÁRIAS</t>
        </r>
      </text>
    </comment>
    <comment ref="A52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TODAS AS TARIFAS BANCÁRIAS DA PARCELA MENCIONADA</t>
        </r>
      </text>
    </comment>
    <comment ref="A5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ÁREA RESERVADA PARA DISCRIMINAR OS DETALHES DE TODAS AS RESTITUIÇÕES</t>
        </r>
      </text>
    </comment>
    <comment ref="A55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TODAS AS TARIFAS BANCÁRIAS RESTITUÍDAS À CONTA ESPECÍFICA</t>
        </r>
      </text>
    </comment>
    <comment ref="A56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TODAS AS TARIFAS BANCÁRIAS RESTITUÍDAS À CONTA ÚNICA DO ESTADO</t>
        </r>
      </text>
    </comment>
    <comment ref="A57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TODAS AS TARIFAS BANCÁRIAS RESTITUÍDAS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CONSTAR O NOME E ASSINATURA DO RESPONSÁVEL CONTÁBIL</t>
        </r>
      </text>
    </comment>
    <comment ref="D59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CONSTAR O NOME E ASSINATURA DO RESPONSÁVEL PELA EXECUÇÃO DO TERMO</t>
        </r>
      </text>
    </comment>
  </commentList>
</comments>
</file>

<file path=xl/comments3.xml><?xml version="1.0" encoding="utf-8"?>
<comments xmlns="http://schemas.openxmlformats.org/spreadsheetml/2006/main">
  <authors>
    <author>MARIA.FONSECA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NÚMERO DO DOCUMENTO REGISTRADO NO EXTRATO  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DESCREVER O TIPO DE TARIFAS QUE FOI DEBITADO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EM QUE FOI DEBITADO O RECURSO REFERENTE AS TARIFAS BANCÁRIAS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DAS TARIFAS BANCÁRIAS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EM QUE FOI DEBITADO O RECURSO REFERENTE AS TARIFAS BANCÁRIAS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DAS TARIFAS BANCÁRIAS</t>
        </r>
      </text>
    </comment>
  </commentList>
</comments>
</file>

<file path=xl/comments4.xml><?xml version="1.0" encoding="utf-8"?>
<comments xmlns="http://schemas.openxmlformats.org/spreadsheetml/2006/main">
  <authors>
    <author>MARIA.FONSECA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COMPLETO DA UNIDADE EXECUTORA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NÚMERO ORIGINAL DO TERMO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PARCELA REFERENTE À PRESTAÇÃO DE CONTAS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SE A PRESTAÇÃO DE CONTAS É PARCIAL OU FINAL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PERÍODO DE EXECUÇÃO DO TERMO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ÁREA RESERVADA PARA DISCRIMINAR OS DETALHES DAS DEVOLUÇÕES À CONTA ESPECÍFICA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QUE MOTIVOU A DEVOLUÇÃO PARA CONTA ESPECÍFICA OU CONTA ÚNICA DO ESTADO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EM QUE FOI DEBITADA A DESPESA INDEVIDA PELA OSC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DA DESPESA QUE FOI DEBITADO INDEVIDAMENTE PELA OSC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DATA EM QUE FOI CREDITADO O RECURSO PRÓPRIO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VALOR DA DEVOLUÇÃO COM JUROS INCIDENTES CALCULADOS NO SITE DO TCU      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TODOS OS VALORES RESTITUÍDOS À CONTA ÚNICA DO ESTADO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TODOS OS VALORES RESTITUÍDOS À CONTA ÚNICA DO ESTADO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CONSTAR O NOME E ASSINATURA DO RESPONSÁVEL CONTÁBIL</t>
        </r>
      </text>
    </comment>
  </commentList>
</comments>
</file>

<file path=xl/comments5.xml><?xml version="1.0" encoding="utf-8"?>
<comments xmlns="http://schemas.openxmlformats.org/spreadsheetml/2006/main">
  <authors>
    <author>ADM</author>
    <author>MARIA.FONSECA</author>
  </authors>
  <commentList>
    <comment ref="D19" authorId="0" shapeId="0">
      <text>
        <r>
          <rPr>
            <b/>
            <sz val="9"/>
            <color indexed="81"/>
            <rFont val="Segoe UI"/>
            <family val="2"/>
          </rPr>
          <t>ADM:</t>
        </r>
        <r>
          <rPr>
            <sz val="9"/>
            <color indexed="81"/>
            <rFont val="Segoe UI"/>
            <family val="2"/>
          </rPr>
          <t xml:space="preserve">
Inserir informações da coluna valor atualizado </t>
        </r>
      </text>
    </comment>
    <comment ref="A43" authorId="1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CONSTAR O NOME E ASSINATURA DO RESPONSÁVEL CONTÁBIL</t>
        </r>
      </text>
    </comment>
  </commentList>
</comments>
</file>

<file path=xl/sharedStrings.xml><?xml version="1.0" encoding="utf-8"?>
<sst xmlns="http://schemas.openxmlformats.org/spreadsheetml/2006/main" count="979" uniqueCount="408">
  <si>
    <t>RELAÇÃO DE PAGAMENTOS - ANEXO I</t>
  </si>
  <si>
    <r>
      <rPr>
        <sz val="14"/>
        <rFont val="Arial"/>
        <family val="2"/>
      </rPr>
      <t>UNIDADE EXECUTORA</t>
    </r>
    <r>
      <rPr>
        <b/>
        <sz val="14"/>
        <rFont val="Arial"/>
        <family val="2"/>
      </rPr>
      <t>: ALDEIAS INFANTIS SOS BRASIL</t>
    </r>
  </si>
  <si>
    <t>N° DO TERMO: 004/2021</t>
  </si>
  <si>
    <r>
      <rPr>
        <sz val="14"/>
        <rFont val="Arial"/>
        <family val="2"/>
      </rPr>
      <t>PARCELA:</t>
    </r>
    <r>
      <rPr>
        <b/>
        <sz val="14"/>
        <rFont val="Arial"/>
        <family val="2"/>
      </rPr>
      <t xml:space="preserve"> ÚNICA</t>
    </r>
  </si>
  <si>
    <t>ITEM</t>
  </si>
  <si>
    <t>CREDOR</t>
  </si>
  <si>
    <t>CNPJ / CPF</t>
  </si>
  <si>
    <t>CATEGORIA DA DESPESA</t>
  </si>
  <si>
    <t xml:space="preserve">TRANSFERÊNCIA ELETRÔNICA </t>
  </si>
  <si>
    <t>DATA</t>
  </si>
  <si>
    <t>TÍTULO DE CRÉDITO</t>
  </si>
  <si>
    <t>VALOR</t>
  </si>
  <si>
    <t>MIR IMPORTAÇÃO E EXPORTAÇÃO LTDA</t>
  </si>
  <si>
    <t>03.341.024/0004-45</t>
  </si>
  <si>
    <t>MATERIAL PERMANENTE</t>
  </si>
  <si>
    <t>NF 0108291</t>
  </si>
  <si>
    <t>NF 0108296</t>
  </si>
  <si>
    <t>PESSOA FÍSICA</t>
  </si>
  <si>
    <t>Holerite Fopag 01/2022</t>
  </si>
  <si>
    <t>00.380.305/0001-04</t>
  </si>
  <si>
    <t>ENCARGOS DE PESSOA FÍSICA</t>
  </si>
  <si>
    <t>GRRF Comp. 01/2022</t>
  </si>
  <si>
    <t>00.394.460/0058-87</t>
  </si>
  <si>
    <t>DARF Comp. 01/2022</t>
  </si>
  <si>
    <t>29.979.036/0001-40</t>
  </si>
  <si>
    <t>PAULO HENRIQUE FERNANDES VIDEIRA</t>
  </si>
  <si>
    <t>38.243.019/0001-31</t>
  </si>
  <si>
    <t>MAT. DE HIG E LIMP.</t>
  </si>
  <si>
    <t>NF 000460</t>
  </si>
  <si>
    <t>Holerite Fopag 02/2022</t>
  </si>
  <si>
    <t>GRRF Comp. 02/2022</t>
  </si>
  <si>
    <t>E N C COMERCIO DE INFORMATICA E CONSULT LTDA</t>
  </si>
  <si>
    <t>17.930.875/0002-76</t>
  </si>
  <si>
    <t>MATERIAL PEDAGÓGICO</t>
  </si>
  <si>
    <t>NF 000.002.919</t>
  </si>
  <si>
    <t>DARF Comp. 02/2022</t>
  </si>
  <si>
    <t>RPV DA AMAZONIA LTDA</t>
  </si>
  <si>
    <t>05.437.959/0001-02</t>
  </si>
  <si>
    <t>NF 000182982</t>
  </si>
  <si>
    <t>BRUNA JUCA SALVATERRA DA COSTA</t>
  </si>
  <si>
    <t>12.116.953/0001-07</t>
  </si>
  <si>
    <t>NF 000.000.824</t>
  </si>
  <si>
    <t>Holerite Fopag 03/2022</t>
  </si>
  <si>
    <t>GRRF Comp. 03/2022</t>
  </si>
  <si>
    <r>
      <rPr>
        <sz val="10"/>
        <rFont val="Arial"/>
        <family val="2"/>
      </rPr>
      <t xml:space="preserve">UNIDADE EXECUTORA:  </t>
    </r>
    <r>
      <rPr>
        <b/>
        <sz val="10"/>
        <rFont val="Arial"/>
        <family val="2"/>
      </rPr>
      <t>ALDEIAS INFANTIS SOS BRASIL</t>
    </r>
  </si>
  <si>
    <t xml:space="preserve">ASSINATURA: </t>
  </si>
  <si>
    <t>Holerite Fopag 04/2022</t>
  </si>
  <si>
    <t>CAIXA ECONÔMICA FEDERAL 
FGTS FOPAG 04/2022</t>
  </si>
  <si>
    <t>GRRF Comp. 04/2022</t>
  </si>
  <si>
    <t>ENC COMERCIO DE EQUIPAMENTO DE INFORMATICA E CONSULT LTDA</t>
  </si>
  <si>
    <t>MATERIAL DE EXPEDIENTE</t>
  </si>
  <si>
    <t>NF 3.128</t>
  </si>
  <si>
    <t>59298-6</t>
  </si>
  <si>
    <t>DARF Comp. 04/2022</t>
  </si>
  <si>
    <t>Holerite Fopag 05/2022</t>
  </si>
  <si>
    <t>GRRF Comp. 05/2022</t>
  </si>
  <si>
    <t>DARF Comp. 05/2022</t>
  </si>
  <si>
    <t>Holerite Fopag 06/2022</t>
  </si>
  <si>
    <t>GRRF Comp. 06/2022</t>
  </si>
  <si>
    <t>DARF Comp. 06/2022</t>
  </si>
  <si>
    <t>Holerite Fopag 07/2022</t>
  </si>
  <si>
    <t>VALOR TOTAL</t>
  </si>
  <si>
    <t>GRRF Comp. 07/2022</t>
  </si>
  <si>
    <t>DARF Comp. 07/2022</t>
  </si>
  <si>
    <t>Holerite Fopag 08/2022</t>
  </si>
  <si>
    <t>GRRF Comp. 08/2022</t>
  </si>
  <si>
    <t>DARF Comp. 08/2022</t>
  </si>
  <si>
    <t>Holerite Fopag 09/2022</t>
  </si>
  <si>
    <t>TOTAL</t>
  </si>
  <si>
    <t>UNIDADE EXECUTORA: ALDEIAS INFANTIS SOS BRASIL</t>
  </si>
  <si>
    <t>Papel A4</t>
  </si>
  <si>
    <t>Pano de Chão</t>
  </si>
  <si>
    <t>Rodo</t>
  </si>
  <si>
    <t>Vassoura</t>
  </si>
  <si>
    <t>Papel Interfonado</t>
  </si>
  <si>
    <t>Álcool Gel 5L</t>
  </si>
  <si>
    <t>DEMONSTRATIVO DAS TARIFAS BANCÁRIAS - Anexo IV</t>
  </si>
  <si>
    <r>
      <rPr>
        <sz val="12"/>
        <color indexed="8"/>
        <rFont val="Arial"/>
        <family val="2"/>
      </rPr>
      <t>UNIDADE EXECUTORA:</t>
    </r>
    <r>
      <rPr>
        <b/>
        <sz val="12"/>
        <color indexed="8"/>
        <rFont val="Arial"/>
        <family val="2"/>
      </rPr>
      <t xml:space="preserve"> ALDEIAS INFANTIS SOS BRASIL</t>
    </r>
  </si>
  <si>
    <t>Nº DO TERMO: 04/2021</t>
  </si>
  <si>
    <t>PARCELA: ÚNICA</t>
  </si>
  <si>
    <t>TIPO DA PRESTAÇÃO DE CONTAS:</t>
  </si>
  <si>
    <t>PERÍODO DA PRESTAÇÃO DE CONTAS:</t>
  </si>
  <si>
    <t>PARCIAL ( X )              FINAL (   )</t>
  </si>
  <si>
    <t>TARIFAS BANCÁRIAS DEBITADAS DA CONTA ESPECÍFICA</t>
  </si>
  <si>
    <t>Nº DE DOC.</t>
  </si>
  <si>
    <t>TIPO DE TARIFA</t>
  </si>
  <si>
    <t>VALOR DA RESTITUIÇÃO</t>
  </si>
  <si>
    <t>TARIFA BANCÁRIA</t>
  </si>
  <si>
    <t>DEVOL. TARIFA BANCÁRIA</t>
  </si>
  <si>
    <t>TOTAL DAS TARIFAS BANCÁRIAS</t>
  </si>
  <si>
    <t>RESTITUIÇÃO</t>
  </si>
  <si>
    <t>TOTAL RESTITUÍDO À CONTA ESPECÍFICA</t>
  </si>
  <si>
    <t>TOTAL RESTITUÍDO À CONTA ÚNICA DO MUNÍCIPIO</t>
  </si>
  <si>
    <t>TOTAL DA RESTITUIÇÃO</t>
  </si>
  <si>
    <r>
      <t xml:space="preserve">CONTADOR/CRC Nº:                             </t>
    </r>
    <r>
      <rPr>
        <b/>
        <sz val="12"/>
        <color indexed="8"/>
        <rFont val="Arial"/>
        <family val="2"/>
      </rPr>
      <t>FÁBIO DA SILVA SANTOS</t>
    </r>
    <r>
      <rPr>
        <b/>
        <sz val="12"/>
        <color indexed="8"/>
        <rFont val="Arial"/>
        <family val="2"/>
      </rPr>
      <t xml:space="preserve">                                        CRC  SP-276273/O-0</t>
    </r>
  </si>
  <si>
    <t>DEVOLUÇÕES</t>
  </si>
  <si>
    <t>ANEXO V</t>
  </si>
  <si>
    <t>DEMONSTRATIVO DE RECURSO PRÓPRIO/DEVOLUÇÃO</t>
  </si>
  <si>
    <r>
      <rPr>
        <sz val="11"/>
        <color indexed="8"/>
        <rFont val="Arial"/>
        <family val="2"/>
      </rPr>
      <t>UNIDADE EXECUTORA:</t>
    </r>
    <r>
      <rPr>
        <b/>
        <sz val="11"/>
        <color indexed="8"/>
        <rFont val="Arial"/>
        <family val="2"/>
      </rPr>
      <t xml:space="preserve"> 
ALDEIAS INFANTIS SOS BRASIL</t>
    </r>
  </si>
  <si>
    <t>RESTITUÍDO À CONTA ESPECÍFICA</t>
  </si>
  <si>
    <t>ORIGEM DA GLOSA/DEVOLUÇÃO</t>
  </si>
  <si>
    <t>DATA DA ORIGEM</t>
  </si>
  <si>
    <t>VALOR DA DESPESA INDEVIDA</t>
  </si>
  <si>
    <t>DATA DA DEVOLUÇÃO</t>
  </si>
  <si>
    <t>VALOR DA DEVOLUÇÃO C/ JUROS</t>
  </si>
  <si>
    <t>Devolução Diferença Ajuste Salarial Pessoal FOPAG 02/2022</t>
  </si>
  <si>
    <t>Devolução Diferença Ajuste Salarial Pessoal FOPAG 03/2022</t>
  </si>
  <si>
    <t>Devolução Diferença  Ajuste Salarial Pessoal FGTS FOPAG 02/2022</t>
  </si>
  <si>
    <t>Devolução Diferença  Ajuste Salarial Pessoal FGTS FOPAG 03/2022</t>
  </si>
  <si>
    <t>Devolução Diferença Ajuste Salarial Pessoal FOPAG 04/2022</t>
  </si>
  <si>
    <t>Devolução Diferença Ajuste Salarial Pessoal FOPAG 05/2022</t>
  </si>
  <si>
    <t>Devolução Diferença Ajuste Salarial Pessoal FOPAG 06/2022</t>
  </si>
  <si>
    <t>Devolução Diferença Ajuste Salarial Pessoal FOPAG 07/2022</t>
  </si>
  <si>
    <t xml:space="preserve"> TOTAL RESTITUÍDO À CONTA ESPECÍFICA</t>
  </si>
  <si>
    <t>RESTITUÍDO À CONTA DA PREFEITURA OU DO FMDCA</t>
  </si>
  <si>
    <t>VALOR DA DESPESA INDEVIDAS</t>
  </si>
  <si>
    <t>__/__/____</t>
  </si>
  <si>
    <t>TOTAL RESTITUÍDO À CONTA ÚNICA DA PREFEITURA</t>
  </si>
  <si>
    <r>
      <t xml:space="preserve">CONTADOR/CRC Nº:                                   </t>
    </r>
    <r>
      <rPr>
        <b/>
        <sz val="12"/>
        <color indexed="8"/>
        <rFont val="Arial"/>
        <family val="2"/>
      </rPr>
      <t>FÁBIO DA SILVA SANTOS                                        CRC  SP-276273/O-0</t>
    </r>
  </si>
  <si>
    <r>
      <t xml:space="preserve">RESPONSÁVEL PELA EXECUÇÃO:        </t>
    </r>
    <r>
      <rPr>
        <b/>
        <sz val="12"/>
        <color indexed="8"/>
        <rFont val="Arial"/>
        <family val="2"/>
      </rPr>
      <t xml:space="preserve"> ANNE EMILLE OLIVEIRA DE SOUZA</t>
    </r>
  </si>
  <si>
    <t>DEMONSTRATIVO DE RENDIMENTOS - ANEXO VI</t>
  </si>
  <si>
    <t>TIPO PRESTAÇÃO DE CONTAS</t>
  </si>
  <si>
    <t>(X  ) PARCIAL              (  ) FINAL</t>
  </si>
  <si>
    <t>DADOS BANCÁRIOS</t>
  </si>
  <si>
    <r>
      <t xml:space="preserve">BANCO: </t>
    </r>
    <r>
      <rPr>
        <b/>
        <sz val="12"/>
        <color indexed="8"/>
        <rFont val="Arial"/>
        <family val="2"/>
      </rPr>
      <t>BRADESCO</t>
    </r>
  </si>
  <si>
    <r>
      <t xml:space="preserve">AGÊNCIA: </t>
    </r>
    <r>
      <rPr>
        <b/>
        <sz val="12"/>
        <color indexed="8"/>
        <rFont val="Arial"/>
        <family val="2"/>
      </rPr>
      <t>2239-0</t>
    </r>
  </si>
  <si>
    <t>CONTA CORRENTE Nº: 059298-6</t>
  </si>
  <si>
    <r>
      <t xml:space="preserve">TIPO DE APLICAÇÃO:   
</t>
    </r>
    <r>
      <rPr>
        <b/>
        <sz val="12"/>
        <color theme="1"/>
        <rFont val="Arial"/>
        <family val="2"/>
      </rPr>
      <t>INVEST FÁCIL /CDB</t>
    </r>
    <r>
      <rPr>
        <sz val="12"/>
        <color theme="1"/>
        <rFont val="Arial"/>
        <family val="2"/>
      </rPr>
      <t xml:space="preserve"> </t>
    </r>
    <r>
      <rPr>
        <b/>
        <sz val="12"/>
        <color indexed="8"/>
        <rFont val="Arial"/>
        <family val="2"/>
      </rPr>
      <t>FÁCIL</t>
    </r>
  </si>
  <si>
    <t>MOVIMENTAÇÃO BANCÁRIA</t>
  </si>
  <si>
    <t>( A ) =     APLICADO</t>
  </si>
  <si>
    <t>( B ) = RESGATADO</t>
  </si>
  <si>
    <t>( C ) =      SALDO</t>
  </si>
  <si>
    <t>( B + C - A ) = RENDIMENTO</t>
  </si>
  <si>
    <t>05/01/2022 a 31/01/2022</t>
  </si>
  <si>
    <t>07/01/2022 a 31/01/2022</t>
  </si>
  <si>
    <t>01/02/2022 a 28/02/2022</t>
  </si>
  <si>
    <t>01/03/2022 a 31/03/2022</t>
  </si>
  <si>
    <t>01/04/2022 a 30/04/2022</t>
  </si>
  <si>
    <t>01/05/2022 a 31/05/2022</t>
  </si>
  <si>
    <t>01/06/2022 a 30/06/2022</t>
  </si>
  <si>
    <t>01/07/2022 a 31/07/2022</t>
  </si>
  <si>
    <t>01/08/2022 a 31/08/2022</t>
  </si>
  <si>
    <t>01/09/2022 a 30/09/2022</t>
  </si>
  <si>
    <t>RENDIMENTO TOTAL</t>
  </si>
  <si>
    <r>
      <t xml:space="preserve">RESPONSÁVEL PELA EXECUÇÃO:
</t>
    </r>
    <r>
      <rPr>
        <b/>
        <sz val="12"/>
        <color indexed="8"/>
        <rFont val="Arial"/>
        <family val="2"/>
      </rPr>
      <t xml:space="preserve"> ANNE EMILLE OLIVEIRA DE SOUZA</t>
    </r>
  </si>
  <si>
    <t>RELATÓRIO DA EXECUÇÃO FINANCEIRA - VII</t>
  </si>
  <si>
    <t>RECEITAS E DESPESAS</t>
  </si>
  <si>
    <t>TIPO DA PRESTAÇÃO DE CONTAS</t>
  </si>
  <si>
    <t>RECEITAS (B)</t>
  </si>
  <si>
    <t>VALOR (R$)</t>
  </si>
  <si>
    <t>1. LIBERAÇÃO DA SEMASC</t>
  </si>
  <si>
    <t>DATA: 05/01/2022</t>
  </si>
  <si>
    <t xml:space="preserve">2. SALDO DA PARCELA ANTERIOR                                                   </t>
  </si>
  <si>
    <t>3.RECURSOS PRÓPRIOS</t>
  </si>
  <si>
    <t>4. RENDIMENTO DE APLICAÇÕES FINANCEIRAS</t>
  </si>
  <si>
    <t>TOTAL DAS RECEITAS</t>
  </si>
  <si>
    <t>DESPESAS (A)</t>
  </si>
  <si>
    <t>DISCRIMINAÇÃO</t>
  </si>
  <si>
    <t>ATÉ A PARCELA ANTERIOR (1)</t>
  </si>
  <si>
    <t>NA PARCELA ATUAL (2)</t>
  </si>
  <si>
    <t>ACUMULADO (1+2)</t>
  </si>
  <si>
    <t>1. MATERIAL DE CONSUMO</t>
  </si>
  <si>
    <t>1.1. MATERIAL PEDAGÓGICO</t>
  </si>
  <si>
    <t>1.2. MATERIAL DE EXPEDIENTE</t>
  </si>
  <si>
    <t>1.3.  MATERIAL DE HIGIENE E LIMPEZA</t>
  </si>
  <si>
    <t>2. SERVIÇOS DE PESSOA FÍSICA</t>
  </si>
  <si>
    <t>2.1. COORD. DO PROJETO</t>
  </si>
  <si>
    <t>2.2. ASSIT. DESENV. FAMILIAR E COMUNITÁRIO</t>
  </si>
  <si>
    <t>2.3. FGTS</t>
  </si>
  <si>
    <t>3. MATERIAIS PERMANENTES</t>
  </si>
  <si>
    <t xml:space="preserve">3.1 IMPRESSORA MULTIFUNCIONAL </t>
  </si>
  <si>
    <t>3.2  NOTEBOOKS</t>
  </si>
  <si>
    <t>3. OUTRAS DESPESAS</t>
  </si>
  <si>
    <t>3.1 Despesas Bancárias</t>
  </si>
  <si>
    <t>3.2 Devolução Diferença Salarial Fopag 02/2022</t>
  </si>
  <si>
    <t>3.3 Devolução Diferença Salarial Fopag 03/2022</t>
  </si>
  <si>
    <t>3.4 Devolução FGTS Fopag 02/2022</t>
  </si>
  <si>
    <t>3.5 Devolução FGTS Fopag 03/2022</t>
  </si>
  <si>
    <t>3.6 Devolução Diferença Salarial Fopag 04/2022</t>
  </si>
  <si>
    <t>3.7 Devolução Diferença Salarial Fopag 05/2022</t>
  </si>
  <si>
    <t>3.8 Devolução Diferença Salarial Fopag 06/2022</t>
  </si>
  <si>
    <t>3.9 Devolução Diferença Salarial Fopag 07/2022</t>
  </si>
  <si>
    <t>TOTAL DAS DESPESAS</t>
  </si>
  <si>
    <t>SALDO A SER UTILIZADO / DEVOLVIDO (A-B)</t>
  </si>
  <si>
    <r>
      <t xml:space="preserve">CONTADOR/CRC Nº:                                                                           </t>
    </r>
    <r>
      <rPr>
        <b/>
        <sz val="11"/>
        <rFont val="Arial"/>
        <family val="2"/>
      </rPr>
      <t>FÁBIO DA SILVA SANTOS
CRC  SP-276273/O-0</t>
    </r>
  </si>
  <si>
    <r>
      <rPr>
        <sz val="12"/>
        <rFont val="Arial"/>
        <family val="2"/>
      </rPr>
      <t xml:space="preserve">RESPONSÁVEL PELA EXECUÇÃO: </t>
    </r>
    <r>
      <rPr>
        <b/>
        <sz val="12"/>
        <rFont val="Arial"/>
        <family val="2"/>
      </rPr>
      <t xml:space="preserve">
ANNE EMILLE OLIVEIRA DE SOUZA</t>
    </r>
  </si>
  <si>
    <t>ASSINATURA:</t>
  </si>
  <si>
    <t>ANEXO X</t>
  </si>
  <si>
    <t>RELATÓRIO DE COMPRA DE COMBUSTÍVEL</t>
  </si>
  <si>
    <r>
      <t xml:space="preserve">UNIDADE EXECUTORA: </t>
    </r>
    <r>
      <rPr>
        <b/>
        <sz val="12"/>
        <color indexed="8"/>
        <rFont val="Arial"/>
        <family val="2"/>
      </rPr>
      <t>ALDEIAS INFANTIS SOS BRASIL</t>
    </r>
  </si>
  <si>
    <t>PLACA DO VEÍCULO</t>
  </si>
  <si>
    <t>Nº DA NOTA FISCAL</t>
  </si>
  <si>
    <t>FORNECEDOR</t>
  </si>
  <si>
    <t>ATIVIDADE REALIZADA</t>
  </si>
  <si>
    <t>INTINERÁRIO</t>
  </si>
  <si>
    <t>KM INICIAL</t>
  </si>
  <si>
    <t>KM FINAL</t>
  </si>
  <si>
    <t>KM RODADA</t>
  </si>
  <si>
    <t>QTD. LITROS</t>
  </si>
  <si>
    <t>VL. DO LITRO</t>
  </si>
  <si>
    <t>TOTAL DE GASTOS (R$)</t>
  </si>
  <si>
    <t>NADA CONSTA</t>
  </si>
  <si>
    <t>UNIDADE EXECUTORA:                                     ALDEIAS INFANTIS SOS BRASIL</t>
  </si>
  <si>
    <t>RESPONSÁVEL PELA EXECUÇÃO: 
ANNE EMILLE OLIVEIRA DE SOUZA</t>
  </si>
  <si>
    <r>
      <t xml:space="preserve">ASSINATURA: </t>
    </r>
    <r>
      <rPr>
        <sz val="12"/>
        <color indexed="8"/>
        <rFont val="Arial"/>
        <family val="2"/>
      </rPr>
      <t>_______________________________________________________________________</t>
    </r>
  </si>
  <si>
    <t>MAPA DE COTAÇÃO DE PREÇOS - ANEXO IX</t>
  </si>
  <si>
    <t>OBJETO:</t>
  </si>
  <si>
    <t>DATA:</t>
  </si>
  <si>
    <t>CRITÉRIO DE JULGAMENTO: PREÇO GLOBAL</t>
  </si>
  <si>
    <t>MAPA DE COTAÇÃO Nº  04/2022</t>
  </si>
  <si>
    <t>FORNECEDORES</t>
  </si>
  <si>
    <t>CNPJ/CPF</t>
  </si>
  <si>
    <t>TELEFONE</t>
  </si>
  <si>
    <t>RESPONSÁVEL</t>
  </si>
  <si>
    <t>VALIDADE DA PROPOSTA</t>
  </si>
  <si>
    <t>OBSERVAÇÕES</t>
  </si>
  <si>
    <t>BEMOL</t>
  </si>
  <si>
    <t>04.565.289/0001-47</t>
  </si>
  <si>
    <t>Anderson</t>
  </si>
  <si>
    <t>Não apresentou desconto</t>
  </si>
  <si>
    <t>ANTÔNIO RODRIGUES &amp; CIA LTDA</t>
  </si>
  <si>
    <t>04.356.309.0008-46</t>
  </si>
  <si>
    <t>(92) 3214-5210</t>
  </si>
  <si>
    <t>Thiago Araújo</t>
  </si>
  <si>
    <t>RAMSONS</t>
  </si>
  <si>
    <t>(92) 98510-5943</t>
  </si>
  <si>
    <t>Lucas Rocha</t>
  </si>
  <si>
    <t>24 horas</t>
  </si>
  <si>
    <t>Apresentou menor preço e desconto</t>
  </si>
  <si>
    <t>Eespecificaçõpes dos Produtos / Serviços</t>
  </si>
  <si>
    <t>UNID.</t>
  </si>
  <si>
    <t>QTD</t>
  </si>
  <si>
    <t>VALOR UNITÁRIO</t>
  </si>
  <si>
    <t>NOTEBOOKS PROCESS I5 8GB 
RAM 256 GB PLC DE VIDÉO</t>
  </si>
  <si>
    <t>UNIDADE</t>
  </si>
  <si>
    <t>VALOR TOTAL POR FORNECEDOR</t>
  </si>
  <si>
    <t>EMPRESA COM MENOR PREÇO</t>
  </si>
  <si>
    <t>EMPRESA VENCEDORA</t>
  </si>
  <si>
    <t>VALOR DA EMPRESA VENCEDORA</t>
  </si>
  <si>
    <t>ASSINATURAS DOS RESPONSÁVEIS PELA COMPRA</t>
  </si>
  <si>
    <r>
      <rPr>
        <sz val="9"/>
        <color theme="1"/>
        <rFont val="Arial"/>
        <family val="2"/>
      </rPr>
      <t>RESPONSÁVEL PELA UNIDADE EXECUTORA:</t>
    </r>
    <r>
      <rPr>
        <b/>
        <sz val="9"/>
        <color theme="1"/>
        <rFont val="Arial"/>
        <family val="2"/>
      </rPr>
      <t xml:space="preserve"> ALDEIAS INFANTIS SOS BRASIL</t>
    </r>
  </si>
  <si>
    <r>
      <rPr>
        <sz val="9"/>
        <color theme="1"/>
        <rFont val="Arial"/>
        <family val="2"/>
      </rPr>
      <t xml:space="preserve">RESPONSÁVEL PELA EXECUÇÃO: </t>
    </r>
    <r>
      <rPr>
        <b/>
        <sz val="9"/>
        <color theme="1"/>
        <rFont val="Arial"/>
        <family val="2"/>
      </rPr>
      <t xml:space="preserve"> ANNE EMILLE OLIVEIRA DE SOUZA</t>
    </r>
  </si>
  <si>
    <t>INFOR STORE</t>
  </si>
  <si>
    <t>DELLISON SILVA</t>
  </si>
  <si>
    <t>IMORESSORA MULTIFUNCIONAL ECOTANK</t>
  </si>
  <si>
    <t>MATERIAL  DE HIGIENE E LIMPEZA</t>
  </si>
  <si>
    <t>AJ COMERCIAL</t>
  </si>
  <si>
    <t>29.079.695/0001-20</t>
  </si>
  <si>
    <t>(92)3221-2618</t>
  </si>
  <si>
    <t>SILLETE</t>
  </si>
  <si>
    <t>IMEDIATA</t>
  </si>
  <si>
    <t>Apresentou todos requisitos</t>
  </si>
  <si>
    <t>NATUREZA COMERCIO DE DESCARTAVEIS LTDA</t>
  </si>
  <si>
    <t>08.038.545/0014-13</t>
  </si>
  <si>
    <t>(92) 98291-0002</t>
  </si>
  <si>
    <t>SARAH</t>
  </si>
  <si>
    <t>ARP PRODUTOS DE CONSUMO EM GERAL - ME</t>
  </si>
  <si>
    <t>38.243.019/0001/31</t>
  </si>
  <si>
    <t>(92) 98251-8446</t>
  </si>
  <si>
    <t>PAULO</t>
  </si>
  <si>
    <t>Apresentou todos requisitos de menor valor.</t>
  </si>
  <si>
    <t>QUEIROZ</t>
  </si>
  <si>
    <t>ARP</t>
  </si>
  <si>
    <t>MATERIAL  PEDAGÓGICO (TINTA )</t>
  </si>
  <si>
    <t>MAPA DE COTAÇÃO  Nº  04/2022</t>
  </si>
  <si>
    <t>INFO STORE COMPUTADORES DA AMAZONIA LTDA.</t>
  </si>
  <si>
    <t>02.337.524/0001-06</t>
  </si>
  <si>
    <t>(92) 98403-5852</t>
  </si>
  <si>
    <t>MARINA</t>
  </si>
  <si>
    <t>TRUEDATA COMERCIO DE EQUIPAMENTO E SERVIÇOS DE INFORMÁTICA</t>
  </si>
  <si>
    <t>13.086.903/0001/89</t>
  </si>
  <si>
    <t>(92) 98245-5570</t>
  </si>
  <si>
    <t>DANGELO</t>
  </si>
  <si>
    <t>E N C COMERCIO DE EQUIPAMENTO DE INFOR VIPTECH INFORMÁTICA</t>
  </si>
  <si>
    <t>(92) 99140-8084</t>
  </si>
  <si>
    <t>ADRIANO SOBRINHO</t>
  </si>
  <si>
    <t>Apresentou todos requisitos  e de menor valor.</t>
  </si>
  <si>
    <t>Especificaçõpes dos Produtos / Serviços</t>
  </si>
  <si>
    <t>INFO STORE</t>
  </si>
  <si>
    <t>TRUEDATA</t>
  </si>
  <si>
    <t>VIP TECH</t>
  </si>
  <si>
    <t>Tinta de Impressora (PRETO)</t>
  </si>
  <si>
    <t>Tinta de Impressora (MAGENTA)</t>
  </si>
  <si>
    <t>Tinta de Impressora (AMARELA)</t>
  </si>
  <si>
    <t>Tinta de Impressora (CIANO)</t>
  </si>
  <si>
    <t>MATERIAL  PEDAGÓGICO</t>
  </si>
  <si>
    <t>ABF DISTRIBUIDORA DE PRODUTOS DE LIMPEZA E ESCRITORIO LTDA</t>
  </si>
  <si>
    <t>43.117.430/0001-09</t>
  </si>
  <si>
    <t>(92) 8161-1990</t>
  </si>
  <si>
    <t>KARINNY</t>
  </si>
  <si>
    <t>Não apresentou todos requisitos</t>
  </si>
  <si>
    <t>(92) 2111-1601</t>
  </si>
  <si>
    <t>AROLDO</t>
  </si>
  <si>
    <t>NATUREZA COMERCIO DE DESCARTVEIS LTDA</t>
  </si>
  <si>
    <t>08.038.545/0001-07</t>
  </si>
  <si>
    <t>(92) 8291-0002</t>
  </si>
  <si>
    <t>Especificações dos Produtos / Serviços</t>
  </si>
  <si>
    <t>ABF</t>
  </si>
  <si>
    <t>RPV</t>
  </si>
  <si>
    <t>Caneta Esterogrática c/ 50</t>
  </si>
  <si>
    <t>CAIXA</t>
  </si>
  <si>
    <t>Clipes nº4/0 Galvazizado</t>
  </si>
  <si>
    <t>Cola de Silicone liquida 250 ml</t>
  </si>
  <si>
    <t>Estojo de Pincel Atômico Grosso cores Diversos</t>
  </si>
  <si>
    <t>CTL</t>
  </si>
  <si>
    <t>Grampeador</t>
  </si>
  <si>
    <t>Grampo p/ grampeador de Papel</t>
  </si>
  <si>
    <t>Papel 40 kg c/100</t>
  </si>
  <si>
    <t>RESMA</t>
  </si>
  <si>
    <t>Pincel para Quadro Branco</t>
  </si>
  <si>
    <t>Tesoura</t>
  </si>
  <si>
    <t>MATERIAL  PEDAGÓGICO(ESPORTIVO)</t>
  </si>
  <si>
    <t>BRUNA JUCA SALVATIERRA DA COSTA - ME</t>
  </si>
  <si>
    <t>(92)98833-4322</t>
  </si>
  <si>
    <t>SAYMON COSTA</t>
  </si>
  <si>
    <t>Apresentado todos os requisitos e obteve o menor valor.</t>
  </si>
  <si>
    <t>J.A.F DE LIMA</t>
  </si>
  <si>
    <t>05.424.338/0002-75</t>
  </si>
  <si>
    <t>(92) 2129-0353</t>
  </si>
  <si>
    <t>LUSIANE</t>
  </si>
  <si>
    <t>J.A.F. DE LIMA FERRAZ KIDS PAPELARIA E ARMARINHO</t>
  </si>
  <si>
    <t>05.424.338/0003-56</t>
  </si>
  <si>
    <t>(92) 9477-4535</t>
  </si>
  <si>
    <t>ALEXANDRA</t>
  </si>
  <si>
    <t>SPORTS MANS</t>
  </si>
  <si>
    <t>FERRAZ</t>
  </si>
  <si>
    <t>FERRAZ KIDS</t>
  </si>
  <si>
    <t>Jogo de Xadrez</t>
  </si>
  <si>
    <t>UND</t>
  </si>
  <si>
    <t>Bola de Futebol de Salão</t>
  </si>
  <si>
    <t>Bola de Queimada</t>
  </si>
  <si>
    <t>Bola de Volei</t>
  </si>
  <si>
    <t xml:space="preserve">Kit Raquete </t>
  </si>
  <si>
    <t>Bola de Oing-Pong</t>
  </si>
  <si>
    <t>ANEXO XI</t>
  </si>
  <si>
    <t>DECLARAÇÃO DE GUARDA E CONSERVAÇÃO DOS DOCUMENTOS CONTÁBEIS</t>
  </si>
  <si>
    <t>Nº do TERMO: 04/2021</t>
  </si>
  <si>
    <t>DECLARAÇÃO:</t>
  </si>
  <si>
    <t>Declaramos para devidos fins de direito que os Documentos Contábeis referentes à Prestação de Contas do Termo de Fomento    Nº: 002/2020 , encontram-se guardados em boa ordem e conservação, identificados e à disposição da Secretaria de Municipal da Mulher, Assitência Social e Cidadania - SEMASC.                                                                                                                                                                                          Declaramos também, estar ciente que esta documentação deverá ser mantida em arquivo pelo prazo de 10 (dez) anos a contar do dia útil subsequente da prestação de contas deste Termo.</t>
  </si>
  <si>
    <r>
      <rPr>
        <sz val="12"/>
        <color indexed="8"/>
        <rFont val="Arial"/>
        <family val="2"/>
      </rPr>
      <t xml:space="preserve">UNIDADE EXECUTORA:   </t>
    </r>
    <r>
      <rPr>
        <b/>
        <sz val="12"/>
        <color indexed="8"/>
        <rFont val="Arial"/>
        <family val="2"/>
      </rPr>
      <t xml:space="preserve">                                                                 ALDEIAS INFANTIS SOS BRASIL</t>
    </r>
  </si>
  <si>
    <t>Manaus / (AM)</t>
  </si>
  <si>
    <r>
      <t xml:space="preserve">RESPONSÁVEL PELA EXECUÇÃO:  
</t>
    </r>
    <r>
      <rPr>
        <b/>
        <sz val="12"/>
        <color indexed="8"/>
        <rFont val="Arial"/>
        <family val="2"/>
      </rPr>
      <t>ANNE EMILLE OLIVEIRA DE SOUZA</t>
    </r>
  </si>
  <si>
    <r>
      <rPr>
        <sz val="12"/>
        <color indexed="8"/>
        <rFont val="Arial"/>
        <family val="2"/>
      </rPr>
      <t xml:space="preserve">CONTADOR:         </t>
    </r>
    <r>
      <rPr>
        <b/>
        <sz val="12"/>
        <color indexed="8"/>
        <rFont val="Arial"/>
        <family val="2"/>
      </rPr>
      <t xml:space="preserve">                                                                          FÁBIO DA SILVA SANTOS                                                          CRC  SP-276273/O-0</t>
    </r>
  </si>
  <si>
    <t xml:space="preserve">ASSINATURA :                                                                                          </t>
  </si>
  <si>
    <r>
      <t xml:space="preserve">CONTADOR/CRC Nº:                             </t>
    </r>
    <r>
      <rPr>
        <b/>
        <sz val="11"/>
        <color indexed="8"/>
        <rFont val="Arial"/>
        <family val="2"/>
      </rPr>
      <t>FÁBIO DA SILVA SANTOS                                        CRC  SP-276273/O-0</t>
    </r>
  </si>
  <si>
    <r>
      <t xml:space="preserve">RESPONSÁVEL PELA EXECUÇÃO:
</t>
    </r>
    <r>
      <rPr>
        <b/>
        <sz val="11"/>
        <color indexed="8"/>
        <rFont val="Arial"/>
        <family val="2"/>
      </rPr>
      <t>ANNE EMILLE OLIVEIRA DE SOUZA</t>
    </r>
  </si>
  <si>
    <t>Devolução Diferença Ajuste Salarial Pessoal FOPAG 09/2022</t>
  </si>
  <si>
    <t>4.0 Devolução Diferença Salarial Fopag 09/2022</t>
  </si>
  <si>
    <t>SALÁRIO - COORDENADOR (A) PROJETO</t>
  </si>
  <si>
    <t>RESPONSÁVEL PELA EXECUÇÃO: SALÁRIO - COORDENADOR (A) PROJETO</t>
  </si>
  <si>
    <t>SALÁRIO - ASSIST. DE DESENV. FAMILIAR E COMUNITÁRIO</t>
  </si>
  <si>
    <t>SECRETÁRIA DA RECEITA FEDERAL IRRF FOPAG 01/2022</t>
  </si>
  <si>
    <t>CAIXA ECONÔMICA FEDERAL FGTS FOPAG 01/2022</t>
  </si>
  <si>
    <t>PREVIDENCIA SOCIAL INSS  FOPAG 01/2022</t>
  </si>
  <si>
    <t>CAIXA ECONÔMICA FEDERAL FGTS FOPAG 02/2022</t>
  </si>
  <si>
    <t>SECRETÁRIA DA RECEITA FEDERAL IRRF FOPAG 02/2022</t>
  </si>
  <si>
    <t>PREVIDENCIA SOCIAL INSS  FOPAG 02/2022</t>
  </si>
  <si>
    <t>CAIXA ECONÔMICA FEDERAL FGTS FOPAG 03/2022</t>
  </si>
  <si>
    <t>PREVIDENCIA SOCIAL INSS  FOPAG 04/2022</t>
  </si>
  <si>
    <t>CAIXA ECONÔMICA FEDERAL  FGTS FOPAG 05/2022</t>
  </si>
  <si>
    <t>SECRETÁRIA DA RECEITA FEDERAL IRRF FOPAG 05/2022</t>
  </si>
  <si>
    <t>PREVIDENCIA SOCIAL INSS  FOPAG 05/2022</t>
  </si>
  <si>
    <t>CAIXA ECONÔMICA FEDERAL FGTS FOPAG 06/2022</t>
  </si>
  <si>
    <t>SECRETÁRIA DA RECEITA FEDERAL IRRF FOPAG 06/2022</t>
  </si>
  <si>
    <t>PREVIDENCIA SOCIAL INSS  FOPAG 06/2022</t>
  </si>
  <si>
    <t>CAIXA ECONÔMICA FEDERAL FGTS FOPAG 07/2022</t>
  </si>
  <si>
    <t>SECRETÁRIA DA RECEITA FEDERAL IRRF FOPAG 07/2022</t>
  </si>
  <si>
    <t>PREVIDENCIA SOCIAL INSS  FOPAG 07/2022</t>
  </si>
  <si>
    <t>CAIXA ECONÔMICA FEDERAL FGTS FOPAG 08/2022</t>
  </si>
  <si>
    <t>PREVIDENCIA SOCIAL INSS  FOPAG 08/2022</t>
  </si>
  <si>
    <t>518.***.***-00</t>
  </si>
  <si>
    <t>685.***.***-34</t>
  </si>
  <si>
    <t>GRRF Comp. 09/2022</t>
  </si>
  <si>
    <t>DARF Comp. 09/2022</t>
  </si>
  <si>
    <t>Holerite Fopag 10/2022</t>
  </si>
  <si>
    <t>05/01/2022 a 31/10/2022</t>
  </si>
  <si>
    <t>Devolução Diferença Ajuste Salarial Pessoal FOPAG 10/2022</t>
  </si>
  <si>
    <t>01/10/2022 a 31/10/2022</t>
  </si>
  <si>
    <t>4.1 Devolução Diferença Salarial Fopag 09/2022</t>
  </si>
  <si>
    <t>DATA: 31/10/2022</t>
  </si>
  <si>
    <t>GRRF Comp. 10/2022</t>
  </si>
  <si>
    <t>DARF Comp. 10/2022</t>
  </si>
  <si>
    <t>Holerite 1ª parcela 13º Salário</t>
  </si>
  <si>
    <t>PREVIDENCIA SOCIAL INSS  FOPAG 10/2022</t>
  </si>
  <si>
    <t>SECRETÁRIA DA RECEITA FEDERAL  IRRF FOPAG 10/2022</t>
  </si>
  <si>
    <t>CAIXA ECONÔMICA FEDERAL  FGTS FOPAG 10/2022</t>
  </si>
  <si>
    <t>PREVIDENCIA SOCIAL INSS  FOPAG 09/2022</t>
  </si>
  <si>
    <t>SECRETÁRIA DA RECEITA FEDERAL  IRRF FOPAG 09/2022</t>
  </si>
  <si>
    <t>CAIXA ECONÔMICA FEDERAL  FGTS FOPAG 09/2022</t>
  </si>
  <si>
    <t>GRRF Comp. 11/2022</t>
  </si>
  <si>
    <t>DARF Comp. 11/2022</t>
  </si>
  <si>
    <t>Holerite 2ª parcela 13º Salário</t>
  </si>
  <si>
    <t>DARF Comp. INSS 11/2022</t>
  </si>
  <si>
    <t xml:space="preserve">DARF Comp. INSS 13º Salário </t>
  </si>
  <si>
    <t>Holerite Fopag 12/2022</t>
  </si>
  <si>
    <t>CAIXA ECONÔMICA FEDERAL  FGTS FOPAG 11/2022</t>
  </si>
  <si>
    <t>SECRETÁRIA DA RECEITA FEDERAL IRRF FOPAG 11/2022</t>
  </si>
  <si>
    <t>PREVIDENCIA SOCIAL INSS  FOPAG 11/2022</t>
  </si>
  <si>
    <t>PREVIDENCIA SOCIAL INSS  FOPAG 13º 1ª parcela</t>
  </si>
  <si>
    <t>Estorno TARIFA BANCÁRIA</t>
  </si>
  <si>
    <t>05/01/2022 a 31/12/2022</t>
  </si>
  <si>
    <t>Devolução Diferença Ajuste Salarial Pessoal FOPAG 11/2022</t>
  </si>
  <si>
    <t xml:space="preserve">Devolução Diferença Ajuste Salarial - 13º Salário </t>
  </si>
  <si>
    <t>PERÍODO DE: 05/01/2022 a 31/12/2022</t>
  </si>
  <si>
    <t>01/11/2022 a 30/11/2022</t>
  </si>
  <si>
    <t>01/12/2022 a 31/12/2022</t>
  </si>
  <si>
    <t>4.1 Devolução Diferença Salarial Fopag 11/2022</t>
  </si>
  <si>
    <t xml:space="preserve">5.1 Devolução Diferença 13º Salario - Ajuste Salarial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</si>
</sst>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  <numFmt numFmtId="167" formatCode="_ * #,##0.00_ ;_ * \-#,##0.00_ ;_ * &quot;-&quot;??_ ;_ @_ "/>
    <numFmt numFmtId="168" formatCode="_-[$R$-416]\ * #,##0.00_-;\-[$R$-416]\ * #,##0.00_-;_-[$R$-416]\ * &quot;-&quot;??_-;_-@_-"/>
    <numFmt numFmtId="169" formatCode="_-* #,##0_-;\-* #,##0_-;_-* &quot;-&quot;??_-;_-@_-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26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19" fillId="3" borderId="1" applyNumberFormat="0" applyAlignment="0" applyProtection="0"/>
    <xf numFmtId="0" fontId="20" fillId="2" borderId="1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44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6" fillId="0" borderId="4" applyNumberFormat="0" applyFill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28">
    <xf numFmtId="0" fontId="0" fillId="0" borderId="0" xfId="0"/>
    <xf numFmtId="0" fontId="30" fillId="0" borderId="0" xfId="0" applyFont="1"/>
    <xf numFmtId="0" fontId="30" fillId="0" borderId="5" xfId="0" applyFont="1" applyBorder="1"/>
    <xf numFmtId="0" fontId="30" fillId="0" borderId="0" xfId="0" applyFont="1" applyAlignment="1">
      <alignment vertical="center" wrapText="1"/>
    </xf>
    <xf numFmtId="0" fontId="32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0" applyFont="1"/>
    <xf numFmtId="0" fontId="31" fillId="0" borderId="5" xfId="0" applyFont="1" applyBorder="1"/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14" fontId="31" fillId="0" borderId="5" xfId="5" applyNumberFormat="1" applyFont="1" applyBorder="1" applyAlignment="1">
      <alignment horizontal="center"/>
    </xf>
    <xf numFmtId="44" fontId="31" fillId="0" borderId="5" xfId="5" applyFont="1" applyBorder="1" applyAlignment="1"/>
    <xf numFmtId="0" fontId="32" fillId="0" borderId="0" xfId="0" applyFont="1" applyAlignment="1">
      <alignment horizontal="right" vertical="center" wrapText="1"/>
    </xf>
    <xf numFmtId="0" fontId="30" fillId="0" borderId="0" xfId="0" applyFont="1" applyAlignment="1">
      <alignment horizontal="justify" vertical="center" wrapText="1"/>
    </xf>
    <xf numFmtId="0" fontId="32" fillId="0" borderId="5" xfId="0" applyFont="1" applyBorder="1" applyAlignment="1">
      <alignment vertical="center" wrapText="1"/>
    </xf>
    <xf numFmtId="0" fontId="32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vertical="center" wrapText="1"/>
    </xf>
    <xf numFmtId="0" fontId="30" fillId="5" borderId="5" xfId="0" applyFont="1" applyFill="1" applyBorder="1" applyAlignment="1">
      <alignment horizontal="center" vertical="center" wrapText="1"/>
    </xf>
    <xf numFmtId="4" fontId="30" fillId="0" borderId="0" xfId="0" applyNumberFormat="1" applyFont="1" applyAlignment="1">
      <alignment vertical="center" wrapText="1"/>
    </xf>
    <xf numFmtId="166" fontId="30" fillId="0" borderId="5" xfId="0" applyNumberFormat="1" applyFont="1" applyBorder="1" applyAlignment="1">
      <alignment vertical="center" wrapText="1"/>
    </xf>
    <xf numFmtId="0" fontId="34" fillId="0" borderId="0" xfId="0" applyFont="1"/>
    <xf numFmtId="44" fontId="31" fillId="0" borderId="0" xfId="0" applyNumberFormat="1" applyFont="1"/>
    <xf numFmtId="44" fontId="0" fillId="0" borderId="0" xfId="0" applyNumberFormat="1"/>
    <xf numFmtId="14" fontId="8" fillId="0" borderId="5" xfId="5" applyNumberFormat="1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1" fillId="0" borderId="5" xfId="0" applyFont="1" applyBorder="1" applyAlignment="1">
      <alignment horizontal="center"/>
    </xf>
    <xf numFmtId="14" fontId="31" fillId="0" borderId="5" xfId="0" applyNumberFormat="1" applyFont="1" applyBorder="1" applyAlignment="1">
      <alignment horizontal="center"/>
    </xf>
    <xf numFmtId="0" fontId="37" fillId="0" borderId="0" xfId="0" applyFont="1" applyAlignment="1">
      <alignment horizontal="right"/>
    </xf>
    <xf numFmtId="0" fontId="8" fillId="0" borderId="5" xfId="0" applyFont="1" applyBorder="1" applyAlignment="1">
      <alignment vertical="center" wrapText="1"/>
    </xf>
    <xf numFmtId="0" fontId="8" fillId="0" borderId="0" xfId="0" applyFont="1"/>
    <xf numFmtId="0" fontId="32" fillId="0" borderId="5" xfId="0" applyFont="1" applyBorder="1" applyAlignment="1">
      <alignment horizontal="left" vertical="top" wrapText="1"/>
    </xf>
    <xf numFmtId="0" fontId="30" fillId="0" borderId="5" xfId="0" applyFont="1" applyBorder="1" applyAlignment="1">
      <alignment horizontal="center" vertical="center" wrapText="1"/>
    </xf>
    <xf numFmtId="14" fontId="30" fillId="0" borderId="5" xfId="0" applyNumberFormat="1" applyFont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44" fontId="30" fillId="0" borderId="0" xfId="0" applyNumberFormat="1" applyFont="1" applyAlignment="1">
      <alignment vertical="center" wrapText="1"/>
    </xf>
    <xf numFmtId="166" fontId="34" fillId="0" borderId="0" xfId="0" applyNumberFormat="1" applyFont="1"/>
    <xf numFmtId="166" fontId="30" fillId="0" borderId="5" xfId="5" applyNumberFormat="1" applyFont="1" applyBorder="1" applyAlignment="1">
      <alignment horizontal="center" vertical="center" wrapText="1"/>
    </xf>
    <xf numFmtId="166" fontId="30" fillId="0" borderId="5" xfId="5" applyNumberFormat="1" applyFont="1" applyBorder="1" applyAlignment="1">
      <alignment vertical="center" wrapText="1"/>
    </xf>
    <xf numFmtId="166" fontId="32" fillId="5" borderId="5" xfId="0" applyNumberFormat="1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166" fontId="0" fillId="0" borderId="0" xfId="0" applyNumberFormat="1"/>
    <xf numFmtId="166" fontId="30" fillId="0" borderId="5" xfId="14" applyNumberFormat="1" applyFont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166" fontId="30" fillId="0" borderId="5" xfId="14" applyNumberFormat="1" applyFont="1" applyBorder="1" applyAlignment="1">
      <alignment vertical="center" wrapText="1"/>
    </xf>
    <xf numFmtId="166" fontId="8" fillId="0" borderId="5" xfId="5" applyNumberFormat="1" applyFont="1" applyBorder="1" applyAlignment="1">
      <alignment horizontal="right" vertical="center"/>
    </xf>
    <xf numFmtId="14" fontId="31" fillId="0" borderId="5" xfId="0" applyNumberFormat="1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14" fontId="8" fillId="0" borderId="5" xfId="0" applyNumberFormat="1" applyFont="1" applyBorder="1" applyAlignment="1">
      <alignment wrapText="1"/>
    </xf>
    <xf numFmtId="166" fontId="7" fillId="5" borderId="5" xfId="0" applyNumberFormat="1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vertical="center" wrapText="1"/>
    </xf>
    <xf numFmtId="44" fontId="7" fillId="5" borderId="5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44" fontId="7" fillId="0" borderId="0" xfId="0" applyNumberFormat="1" applyFont="1" applyAlignment="1">
      <alignment horizontal="right"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vertical="center" wrapText="1"/>
    </xf>
    <xf numFmtId="166" fontId="7" fillId="5" borderId="5" xfId="5" applyNumberFormat="1" applyFont="1" applyFill="1" applyBorder="1" applyAlignment="1"/>
    <xf numFmtId="0" fontId="31" fillId="5" borderId="5" xfId="0" applyFont="1" applyFill="1" applyBorder="1" applyAlignment="1">
      <alignment horizontal="center" vertical="center" wrapText="1"/>
    </xf>
    <xf numFmtId="44" fontId="31" fillId="5" borderId="8" xfId="0" applyNumberFormat="1" applyFont="1" applyFill="1" applyBorder="1"/>
    <xf numFmtId="14" fontId="8" fillId="0" borderId="5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17" fontId="32" fillId="0" borderId="5" xfId="0" applyNumberFormat="1" applyFont="1" applyBorder="1" applyAlignment="1">
      <alignment horizontal="left" vertical="center" wrapText="1"/>
    </xf>
    <xf numFmtId="0" fontId="34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40" fillId="0" borderId="5" xfId="0" applyFont="1" applyBorder="1"/>
    <xf numFmtId="0" fontId="40" fillId="0" borderId="5" xfId="0" applyFont="1" applyBorder="1" applyAlignment="1">
      <alignment horizontal="center"/>
    </xf>
    <xf numFmtId="14" fontId="40" fillId="0" borderId="5" xfId="0" applyNumberFormat="1" applyFont="1" applyBorder="1" applyAlignment="1">
      <alignment horizontal="center"/>
    </xf>
    <xf numFmtId="0" fontId="40" fillId="9" borderId="5" xfId="8" applyFont="1" applyFill="1" applyBorder="1" applyAlignment="1" applyProtection="1">
      <alignment vertical="center"/>
      <protection locked="0"/>
    </xf>
    <xf numFmtId="0" fontId="40" fillId="9" borderId="6" xfId="8" applyFont="1" applyFill="1" applyBorder="1" applyAlignment="1" applyProtection="1">
      <alignment horizontal="center" vertical="center"/>
      <protection locked="0"/>
    </xf>
    <xf numFmtId="166" fontId="1" fillId="6" borderId="5" xfId="8" applyNumberFormat="1" applyFill="1" applyBorder="1" applyProtection="1">
      <protection locked="0"/>
    </xf>
    <xf numFmtId="166" fontId="40" fillId="6" borderId="5" xfId="0" applyNumberFormat="1" applyFont="1" applyFill="1" applyBorder="1" applyAlignment="1">
      <alignment horizontal="right" vertical="center" wrapText="1"/>
    </xf>
    <xf numFmtId="0" fontId="41" fillId="0" borderId="5" xfId="0" applyFont="1" applyBorder="1" applyAlignment="1">
      <alignment horizontal="center"/>
    </xf>
    <xf numFmtId="0" fontId="42" fillId="6" borderId="5" xfId="0" applyFont="1" applyFill="1" applyBorder="1" applyAlignment="1">
      <alignment horizontal="center" vertical="center"/>
    </xf>
    <xf numFmtId="0" fontId="42" fillId="6" borderId="6" xfId="0" applyFont="1" applyFill="1" applyBorder="1" applyAlignment="1">
      <alignment horizontal="center" vertical="center" wrapText="1"/>
    </xf>
    <xf numFmtId="0" fontId="39" fillId="6" borderId="5" xfId="0" applyFont="1" applyFill="1" applyBorder="1" applyAlignment="1">
      <alignment horizontal="center" vertical="center" wrapText="1"/>
    </xf>
    <xf numFmtId="0" fontId="39" fillId="8" borderId="5" xfId="0" applyFont="1" applyFill="1" applyBorder="1" applyAlignment="1">
      <alignment horizontal="center" vertical="center" wrapText="1"/>
    </xf>
    <xf numFmtId="0" fontId="43" fillId="0" borderId="0" xfId="0" applyFont="1"/>
    <xf numFmtId="166" fontId="1" fillId="8" borderId="5" xfId="8" applyNumberFormat="1" applyFill="1" applyBorder="1" applyProtection="1">
      <protection locked="0"/>
    </xf>
    <xf numFmtId="166" fontId="40" fillId="8" borderId="5" xfId="0" applyNumberFormat="1" applyFont="1" applyFill="1" applyBorder="1" applyAlignment="1">
      <alignment horizontal="right" vertical="center" wrapText="1"/>
    </xf>
    <xf numFmtId="0" fontId="40" fillId="0" borderId="5" xfId="0" applyFont="1" applyBorder="1" applyAlignment="1">
      <alignment horizontal="center" vertical="center"/>
    </xf>
    <xf numFmtId="0" fontId="40" fillId="0" borderId="5" xfId="0" applyFont="1" applyBorder="1" applyAlignment="1">
      <alignment vertical="center"/>
    </xf>
    <xf numFmtId="166" fontId="30" fillId="0" borderId="0" xfId="0" applyNumberFormat="1" applyFont="1" applyAlignment="1">
      <alignment vertical="center" wrapText="1"/>
    </xf>
    <xf numFmtId="166" fontId="12" fillId="0" borderId="5" xfId="0" applyNumberFormat="1" applyFont="1" applyBorder="1" applyAlignment="1">
      <alignment horizontal="right" vertical="center"/>
    </xf>
    <xf numFmtId="166" fontId="11" fillId="0" borderId="5" xfId="0" applyNumberFormat="1" applyFont="1" applyBorder="1" applyAlignment="1">
      <alignment horizontal="right" vertical="center"/>
    </xf>
    <xf numFmtId="166" fontId="38" fillId="6" borderId="6" xfId="0" applyNumberFormat="1" applyFont="1" applyFill="1" applyBorder="1"/>
    <xf numFmtId="166" fontId="38" fillId="6" borderId="8" xfId="0" applyNumberFormat="1" applyFont="1" applyFill="1" applyBorder="1"/>
    <xf numFmtId="166" fontId="43" fillId="0" borderId="0" xfId="0" applyNumberFormat="1" applyFont="1"/>
    <xf numFmtId="166" fontId="38" fillId="8" borderId="6" xfId="0" applyNumberFormat="1" applyFont="1" applyFill="1" applyBorder="1"/>
    <xf numFmtId="166" fontId="38" fillId="8" borderId="8" xfId="0" applyNumberFormat="1" applyFont="1" applyFill="1" applyBorder="1"/>
    <xf numFmtId="0" fontId="38" fillId="0" borderId="5" xfId="0" applyFont="1" applyBorder="1" applyAlignment="1">
      <alignment horizontal="center" vertical="center" wrapText="1"/>
    </xf>
    <xf numFmtId="0" fontId="38" fillId="8" borderId="5" xfId="0" applyFont="1" applyFill="1" applyBorder="1" applyAlignment="1">
      <alignment horizontal="center" vertical="center" wrapText="1"/>
    </xf>
    <xf numFmtId="14" fontId="31" fillId="0" borderId="5" xfId="0" applyNumberFormat="1" applyFont="1" applyBorder="1"/>
    <xf numFmtId="43" fontId="8" fillId="0" borderId="6" xfId="14" applyFont="1" applyBorder="1" applyAlignment="1">
      <alignment vertical="center" wrapText="1"/>
    </xf>
    <xf numFmtId="14" fontId="8" fillId="8" borderId="5" xfId="0" applyNumberFormat="1" applyFont="1" applyFill="1" applyBorder="1" applyAlignment="1">
      <alignment horizontal="center"/>
    </xf>
    <xf numFmtId="44" fontId="8" fillId="8" borderId="5" xfId="5" applyFont="1" applyFill="1" applyBorder="1"/>
    <xf numFmtId="44" fontId="8" fillId="8" borderId="5" xfId="14" applyNumberFormat="1" applyFont="1" applyFill="1" applyBorder="1"/>
    <xf numFmtId="166" fontId="8" fillId="8" borderId="5" xfId="0" applyNumberFormat="1" applyFont="1" applyFill="1" applyBorder="1"/>
    <xf numFmtId="166" fontId="31" fillId="0" borderId="5" xfId="0" applyNumberFormat="1" applyFont="1" applyBorder="1"/>
    <xf numFmtId="0" fontId="31" fillId="5" borderId="5" xfId="0" applyFont="1" applyFill="1" applyBorder="1" applyAlignment="1">
      <alignment horizontal="center"/>
    </xf>
    <xf numFmtId="14" fontId="40" fillId="0" borderId="5" xfId="0" applyNumberFormat="1" applyFont="1" applyBorder="1" applyAlignment="1">
      <alignment vertical="center"/>
    </xf>
    <xf numFmtId="0" fontId="40" fillId="9" borderId="5" xfId="8" applyFont="1" applyFill="1" applyBorder="1" applyAlignment="1" applyProtection="1">
      <alignment horizontal="right" vertical="center"/>
      <protection locked="0"/>
    </xf>
    <xf numFmtId="0" fontId="40" fillId="9" borderId="5" xfId="8" applyFont="1" applyFill="1" applyBorder="1" applyAlignment="1" applyProtection="1">
      <alignment vertical="center" wrapText="1"/>
      <protection locked="0"/>
    </xf>
    <xf numFmtId="166" fontId="1" fillId="6" borderId="5" xfId="8" applyNumberFormat="1" applyFill="1" applyBorder="1" applyAlignment="1" applyProtection="1">
      <alignment vertical="center"/>
      <protection locked="0"/>
    </xf>
    <xf numFmtId="166" fontId="1" fillId="8" borderId="5" xfId="8" applyNumberFormat="1" applyFill="1" applyBorder="1" applyAlignment="1" applyProtection="1">
      <alignment vertical="center"/>
      <protection locked="0"/>
    </xf>
    <xf numFmtId="43" fontId="30" fillId="0" borderId="5" xfId="14" applyFont="1" applyBorder="1"/>
    <xf numFmtId="0" fontId="1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66" fontId="30" fillId="0" borderId="5" xfId="14" applyNumberFormat="1" applyFont="1" applyBorder="1"/>
    <xf numFmtId="0" fontId="7" fillId="8" borderId="5" xfId="0" applyFont="1" applyFill="1" applyBorder="1" applyAlignment="1">
      <alignment vertical="center" wrapText="1"/>
    </xf>
    <xf numFmtId="0" fontId="8" fillId="8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4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166" fontId="12" fillId="0" borderId="5" xfId="5" applyNumberFormat="1" applyFont="1" applyFill="1" applyBorder="1" applyAlignment="1">
      <alignment horizontal="right" vertical="center"/>
    </xf>
    <xf numFmtId="166" fontId="12" fillId="0" borderId="5" xfId="5" applyNumberFormat="1" applyFont="1" applyFill="1" applyBorder="1" applyAlignment="1">
      <alignment vertical="center"/>
    </xf>
    <xf numFmtId="14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169" fontId="12" fillId="0" borderId="5" xfId="14" applyNumberFormat="1" applyFont="1" applyBorder="1" applyAlignment="1">
      <alignment horizontal="center" vertical="center"/>
    </xf>
    <xf numFmtId="0" fontId="12" fillId="8" borderId="5" xfId="0" applyFont="1" applyFill="1" applyBorder="1" applyAlignment="1">
      <alignment horizontal="left" vertical="center" wrapText="1"/>
    </xf>
    <xf numFmtId="14" fontId="40" fillId="0" borderId="5" xfId="0" applyNumberFormat="1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vertical="center" wrapText="1"/>
    </xf>
    <xf numFmtId="0" fontId="42" fillId="0" borderId="6" xfId="0" applyFont="1" applyBorder="1" applyAlignment="1">
      <alignment horizontal="center" vertical="center"/>
    </xf>
    <xf numFmtId="168" fontId="39" fillId="6" borderId="5" xfId="0" applyNumberFormat="1" applyFont="1" applyFill="1" applyBorder="1" applyAlignment="1">
      <alignment horizontal="center" vertical="center" wrapText="1"/>
    </xf>
    <xf numFmtId="166" fontId="40" fillId="0" borderId="5" xfId="0" applyNumberFormat="1" applyFont="1" applyBorder="1" applyAlignment="1">
      <alignment horizontal="right" vertical="center" wrapText="1"/>
    </xf>
    <xf numFmtId="0" fontId="38" fillId="0" borderId="6" xfId="0" applyFont="1" applyBorder="1" applyAlignment="1">
      <alignment horizontal="center" vertical="center"/>
    </xf>
    <xf numFmtId="0" fontId="40" fillId="0" borderId="5" xfId="0" applyFont="1" applyBorder="1" applyAlignment="1">
      <alignment horizontal="left" vertical="center" wrapText="1"/>
    </xf>
    <xf numFmtId="0" fontId="38" fillId="0" borderId="5" xfId="0" applyFont="1" applyBorder="1" applyAlignment="1">
      <alignment horizontal="center" vertical="center"/>
    </xf>
    <xf numFmtId="44" fontId="40" fillId="0" borderId="5" xfId="5" applyFont="1" applyFill="1" applyBorder="1" applyAlignment="1">
      <alignment horizontal="center" vertical="center" wrapText="1"/>
    </xf>
    <xf numFmtId="44" fontId="40" fillId="0" borderId="5" xfId="5" applyFont="1" applyFill="1" applyBorder="1" applyAlignment="1">
      <alignment horizontal="right" vertical="center" wrapText="1"/>
    </xf>
    <xf numFmtId="0" fontId="38" fillId="0" borderId="5" xfId="0" applyFont="1" applyBorder="1" applyAlignment="1">
      <alignment horizontal="center"/>
    </xf>
    <xf numFmtId="44" fontId="1" fillId="0" borderId="5" xfId="5" applyFont="1" applyFill="1" applyBorder="1" applyAlignment="1">
      <alignment horizontal="center" vertical="center" wrapText="1"/>
    </xf>
    <xf numFmtId="44" fontId="40" fillId="0" borderId="10" xfId="5" applyFont="1" applyFill="1" applyBorder="1" applyAlignment="1">
      <alignment horizontal="center" vertical="center" wrapText="1"/>
    </xf>
    <xf numFmtId="44" fontId="40" fillId="8" borderId="5" xfId="5" applyFont="1" applyFill="1" applyBorder="1" applyAlignment="1">
      <alignment horizontal="center" vertical="center" wrapText="1"/>
    </xf>
    <xf numFmtId="166" fontId="38" fillId="0" borderId="6" xfId="0" applyNumberFormat="1" applyFont="1" applyBorder="1"/>
    <xf numFmtId="166" fontId="38" fillId="0" borderId="8" xfId="0" applyNumberFormat="1" applyFont="1" applyBorder="1"/>
    <xf numFmtId="0" fontId="38" fillId="8" borderId="5" xfId="0" applyFont="1" applyFill="1" applyBorder="1" applyAlignment="1">
      <alignment horizontal="center" vertical="top" wrapText="1"/>
    </xf>
    <xf numFmtId="44" fontId="38" fillId="0" borderId="5" xfId="5" applyFont="1" applyFill="1" applyBorder="1" applyAlignment="1">
      <alignment horizontal="center" vertical="center" wrapText="1"/>
    </xf>
    <xf numFmtId="0" fontId="40" fillId="0" borderId="6" xfId="8" applyFont="1" applyBorder="1" applyAlignment="1" applyProtection="1">
      <alignment horizontal="center" vertical="center"/>
      <protection locked="0"/>
    </xf>
    <xf numFmtId="44" fontId="1" fillId="0" borderId="5" xfId="5" applyFont="1" applyFill="1" applyBorder="1" applyAlignment="1" applyProtection="1">
      <alignment vertical="center"/>
      <protection locked="0"/>
    </xf>
    <xf numFmtId="0" fontId="8" fillId="0" borderId="5" xfId="0" applyFont="1" applyBorder="1" applyAlignment="1">
      <alignment horizontal="center" vertical="center" wrapText="1"/>
    </xf>
    <xf numFmtId="166" fontId="32" fillId="5" borderId="5" xfId="0" applyNumberFormat="1" applyFont="1" applyFill="1" applyBorder="1"/>
    <xf numFmtId="166" fontId="32" fillId="0" borderId="5" xfId="14" applyNumberFormat="1" applyFont="1" applyBorder="1"/>
    <xf numFmtId="14" fontId="8" fillId="0" borderId="5" xfId="14" applyNumberFormat="1" applyFont="1" applyBorder="1" applyAlignment="1">
      <alignment horizontal="right" vertical="center"/>
    </xf>
    <xf numFmtId="169" fontId="12" fillId="0" borderId="5" xfId="14" applyNumberFormat="1" applyFont="1" applyFill="1" applyBorder="1" applyAlignment="1">
      <alignment horizontal="center" vertical="center"/>
    </xf>
    <xf numFmtId="166" fontId="32" fillId="7" borderId="5" xfId="5" applyNumberFormat="1" applyFont="1" applyFill="1" applyBorder="1"/>
    <xf numFmtId="0" fontId="46" fillId="0" borderId="0" xfId="0" applyFont="1"/>
    <xf numFmtId="0" fontId="48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center" vertical="center"/>
    </xf>
    <xf numFmtId="44" fontId="49" fillId="0" borderId="0" xfId="5" applyFont="1" applyFill="1" applyBorder="1" applyAlignment="1">
      <alignment horizontal="center" vertical="center" wrapText="1"/>
    </xf>
    <xf numFmtId="44" fontId="49" fillId="0" borderId="0" xfId="5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166" fontId="50" fillId="0" borderId="0" xfId="0" applyNumberFormat="1" applyFont="1"/>
    <xf numFmtId="166" fontId="34" fillId="0" borderId="0" xfId="14" applyNumberFormat="1" applyFont="1"/>
    <xf numFmtId="14" fontId="12" fillId="6" borderId="5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right" vertical="center" wrapText="1"/>
    </xf>
    <xf numFmtId="166" fontId="8" fillId="8" borderId="5" xfId="0" applyNumberFormat="1" applyFont="1" applyFill="1" applyBorder="1" applyAlignment="1">
      <alignment horizontal="right" vertical="center" wrapText="1"/>
    </xf>
    <xf numFmtId="166" fontId="7" fillId="8" borderId="5" xfId="0" applyNumberFormat="1" applyFont="1" applyFill="1" applyBorder="1" applyAlignment="1">
      <alignment horizontal="right" vertical="center" wrapText="1"/>
    </xf>
    <xf numFmtId="166" fontId="8" fillId="8" borderId="5" xfId="14" applyNumberFormat="1" applyFont="1" applyFill="1" applyBorder="1" applyAlignment="1">
      <alignment horizontal="right" vertical="center" wrapText="1"/>
    </xf>
    <xf numFmtId="166" fontId="8" fillId="0" borderId="5" xfId="14" applyNumberFormat="1" applyFont="1" applyBorder="1" applyAlignment="1">
      <alignment horizontal="right" vertical="center" wrapText="1"/>
    </xf>
    <xf numFmtId="0" fontId="31" fillId="8" borderId="5" xfId="0" applyFont="1" applyFill="1" applyBorder="1" applyAlignment="1">
      <alignment horizontal="center"/>
    </xf>
    <xf numFmtId="14" fontId="31" fillId="8" borderId="5" xfId="0" applyNumberFormat="1" applyFont="1" applyFill="1" applyBorder="1" applyAlignment="1">
      <alignment horizontal="center"/>
    </xf>
    <xf numFmtId="166" fontId="30" fillId="8" borderId="5" xfId="14" applyNumberFormat="1" applyFont="1" applyFill="1" applyBorder="1"/>
    <xf numFmtId="43" fontId="30" fillId="8" borderId="5" xfId="14" applyFont="1" applyFill="1" applyBorder="1"/>
    <xf numFmtId="14" fontId="31" fillId="8" borderId="5" xfId="0" applyNumberFormat="1" applyFont="1" applyFill="1" applyBorder="1" applyAlignment="1">
      <alignment vertical="center" wrapText="1"/>
    </xf>
    <xf numFmtId="166" fontId="30" fillId="8" borderId="5" xfId="14" applyNumberFormat="1" applyFont="1" applyFill="1" applyBorder="1" applyAlignment="1">
      <alignment horizontal="center" vertical="center" wrapText="1"/>
    </xf>
    <xf numFmtId="166" fontId="30" fillId="8" borderId="5" xfId="14" applyNumberFormat="1" applyFont="1" applyFill="1" applyBorder="1" applyAlignment="1">
      <alignment vertical="center" wrapText="1"/>
    </xf>
    <xf numFmtId="166" fontId="30" fillId="8" borderId="5" xfId="0" applyNumberFormat="1" applyFont="1" applyFill="1" applyBorder="1" applyAlignment="1">
      <alignment vertical="center" wrapText="1"/>
    </xf>
    <xf numFmtId="0" fontId="12" fillId="8" borderId="5" xfId="0" applyFont="1" applyFill="1" applyBorder="1" applyAlignment="1">
      <alignment horizontal="center" vertical="center"/>
    </xf>
    <xf numFmtId="169" fontId="12" fillId="8" borderId="5" xfId="14" applyNumberFormat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14" fontId="12" fillId="8" borderId="5" xfId="0" applyNumberFormat="1" applyFont="1" applyFill="1" applyBorder="1" applyAlignment="1">
      <alignment horizontal="center" vertical="center"/>
    </xf>
    <xf numFmtId="166" fontId="12" fillId="8" borderId="5" xfId="0" applyNumberFormat="1" applyFont="1" applyFill="1" applyBorder="1" applyAlignment="1">
      <alignment horizontal="right" vertical="center"/>
    </xf>
    <xf numFmtId="166" fontId="12" fillId="8" borderId="5" xfId="5" applyNumberFormat="1" applyFont="1" applyFill="1" applyBorder="1" applyAlignment="1">
      <alignment horizontal="right" vertical="center"/>
    </xf>
    <xf numFmtId="166" fontId="12" fillId="8" borderId="5" xfId="5" applyNumberFormat="1" applyFont="1" applyFill="1" applyBorder="1" applyAlignment="1">
      <alignment vertical="center"/>
    </xf>
    <xf numFmtId="0" fontId="12" fillId="8" borderId="9" xfId="0" applyFont="1" applyFill="1" applyBorder="1" applyAlignment="1">
      <alignment horizontal="left" vertical="center" wrapText="1"/>
    </xf>
    <xf numFmtId="0" fontId="12" fillId="8" borderId="9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 wrapText="1"/>
    </xf>
    <xf numFmtId="14" fontId="12" fillId="8" borderId="9" xfId="0" applyNumberFormat="1" applyFont="1" applyFill="1" applyBorder="1" applyAlignment="1">
      <alignment horizontal="center" vertical="center"/>
    </xf>
    <xf numFmtId="166" fontId="12" fillId="8" borderId="9" xfId="0" applyNumberFormat="1" applyFont="1" applyFill="1" applyBorder="1" applyAlignment="1">
      <alignment horizontal="right" vertical="center"/>
    </xf>
    <xf numFmtId="0" fontId="31" fillId="8" borderId="5" xfId="0" applyFont="1" applyFill="1" applyBorder="1" applyAlignment="1">
      <alignment horizontal="center"/>
    </xf>
    <xf numFmtId="0" fontId="12" fillId="8" borderId="5" xfId="0" applyFont="1" applyFill="1" applyBorder="1" applyAlignment="1">
      <alignment vertical="center" wrapText="1"/>
    </xf>
    <xf numFmtId="0" fontId="31" fillId="8" borderId="0" xfId="0" applyFont="1" applyFill="1"/>
    <xf numFmtId="0" fontId="8" fillId="8" borderId="5" xfId="0" applyFont="1" applyFill="1" applyBorder="1" applyAlignment="1">
      <alignment horizontal="center" vertical="center" wrapText="1"/>
    </xf>
    <xf numFmtId="14" fontId="8" fillId="8" borderId="5" xfId="5" applyNumberFormat="1" applyFont="1" applyFill="1" applyBorder="1" applyAlignment="1">
      <alignment horizontal="center" vertical="center"/>
    </xf>
    <xf numFmtId="166" fontId="8" fillId="8" borderId="5" xfId="5" applyNumberFormat="1" applyFont="1" applyFill="1" applyBorder="1" applyAlignment="1">
      <alignment horizontal="right" vertical="center"/>
    </xf>
    <xf numFmtId="0" fontId="31" fillId="8" borderId="5" xfId="0" applyFont="1" applyFill="1" applyBorder="1" applyAlignment="1">
      <alignment horizontal="center"/>
    </xf>
    <xf numFmtId="0" fontId="31" fillId="8" borderId="5" xfId="0" applyFont="1" applyFill="1" applyBorder="1" applyAlignment="1">
      <alignment horizontal="center"/>
    </xf>
    <xf numFmtId="166" fontId="8" fillId="0" borderId="5" xfId="14" applyNumberFormat="1" applyFont="1" applyBorder="1" applyAlignment="1">
      <alignment horizontal="right" vertical="center" wrapText="1"/>
    </xf>
    <xf numFmtId="0" fontId="31" fillId="8" borderId="6" xfId="0" applyFont="1" applyFill="1" applyBorder="1" applyAlignment="1">
      <alignment horizontal="center"/>
    </xf>
    <xf numFmtId="166" fontId="30" fillId="8" borderId="8" xfId="14" applyNumberFormat="1" applyFont="1" applyFill="1" applyBorder="1"/>
    <xf numFmtId="0" fontId="8" fillId="0" borderId="5" xfId="0" applyFont="1" applyBorder="1"/>
    <xf numFmtId="0" fontId="31" fillId="8" borderId="5" xfId="0" applyFont="1" applyFill="1" applyBorder="1" applyAlignment="1">
      <alignment horizontal="center"/>
    </xf>
    <xf numFmtId="166" fontId="8" fillId="0" borderId="5" xfId="14" applyNumberFormat="1" applyFont="1" applyBorder="1" applyAlignment="1">
      <alignment horizontal="right" vertical="center" wrapText="1"/>
    </xf>
    <xf numFmtId="43" fontId="30" fillId="8" borderId="0" xfId="14" applyFont="1" applyFill="1" applyBorder="1"/>
    <xf numFmtId="43" fontId="0" fillId="0" borderId="0" xfId="14" applyFont="1"/>
    <xf numFmtId="0" fontId="13" fillId="8" borderId="5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left" vertical="center" wrapText="1"/>
    </xf>
    <xf numFmtId="0" fontId="11" fillId="8" borderId="5" xfId="0" applyFont="1" applyFill="1" applyBorder="1" applyAlignment="1">
      <alignment horizontal="left" vertical="center" wrapText="1"/>
    </xf>
    <xf numFmtId="0" fontId="11" fillId="8" borderId="5" xfId="0" applyFont="1" applyFill="1" applyBorder="1" applyAlignment="1">
      <alignment horizontal="right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left"/>
    </xf>
    <xf numFmtId="0" fontId="30" fillId="0" borderId="7" xfId="0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0" fontId="32" fillId="7" borderId="6" xfId="0" applyFont="1" applyFill="1" applyBorder="1" applyAlignment="1">
      <alignment horizontal="center"/>
    </xf>
    <xf numFmtId="0" fontId="32" fillId="7" borderId="7" xfId="0" applyFont="1" applyFill="1" applyBorder="1" applyAlignment="1">
      <alignment horizontal="center"/>
    </xf>
    <xf numFmtId="0" fontId="32" fillId="7" borderId="8" xfId="0" applyFont="1" applyFill="1" applyBorder="1" applyAlignment="1">
      <alignment horizontal="center"/>
    </xf>
    <xf numFmtId="0" fontId="31" fillId="8" borderId="5" xfId="0" applyFont="1" applyFill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2" fillId="5" borderId="5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/>
    </xf>
    <xf numFmtId="0" fontId="33" fillId="0" borderId="5" xfId="0" applyFont="1" applyBorder="1" applyAlignment="1">
      <alignment horizontal="left" vertical="center" wrapText="1"/>
    </xf>
    <xf numFmtId="0" fontId="30" fillId="5" borderId="5" xfId="0" applyFont="1" applyFill="1" applyBorder="1" applyAlignment="1">
      <alignment horizontal="center"/>
    </xf>
    <xf numFmtId="0" fontId="31" fillId="0" borderId="6" xfId="0" applyFont="1" applyBorder="1" applyAlignment="1">
      <alignment horizontal="left" vertical="top" wrapText="1"/>
    </xf>
    <xf numFmtId="0" fontId="31" fillId="0" borderId="7" xfId="0" applyFont="1" applyBorder="1" applyAlignment="1">
      <alignment horizontal="left" vertical="top" wrapText="1"/>
    </xf>
    <xf numFmtId="0" fontId="31" fillId="0" borderId="8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justify" vertical="top" wrapText="1"/>
    </xf>
    <xf numFmtId="0" fontId="31" fillId="0" borderId="7" xfId="0" applyFont="1" applyBorder="1" applyAlignment="1">
      <alignment horizontal="justify" vertical="top" wrapText="1"/>
    </xf>
    <xf numFmtId="0" fontId="33" fillId="0" borderId="8" xfId="0" applyFont="1" applyBorder="1" applyAlignment="1">
      <alignment horizontal="justify" vertical="top" wrapText="1"/>
    </xf>
    <xf numFmtId="0" fontId="32" fillId="5" borderId="6" xfId="0" applyFont="1" applyFill="1" applyBorder="1" applyAlignment="1">
      <alignment horizontal="center"/>
    </xf>
    <xf numFmtId="0" fontId="32" fillId="5" borderId="7" xfId="0" applyFont="1" applyFill="1" applyBorder="1" applyAlignment="1">
      <alignment horizontal="center"/>
    </xf>
    <xf numFmtId="0" fontId="32" fillId="5" borderId="8" xfId="0" applyFont="1" applyFill="1" applyBorder="1" applyAlignment="1">
      <alignment horizontal="center"/>
    </xf>
    <xf numFmtId="0" fontId="32" fillId="0" borderId="5" xfId="0" applyFont="1" applyBorder="1" applyAlignment="1">
      <alignment horizontal="left" vertical="top" wrapText="1"/>
    </xf>
    <xf numFmtId="0" fontId="32" fillId="0" borderId="5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2" fillId="0" borderId="5" xfId="0" applyFont="1" applyBorder="1" applyAlignment="1">
      <alignment vertical="center" wrapText="1"/>
    </xf>
    <xf numFmtId="0" fontId="32" fillId="0" borderId="5" xfId="0" applyFont="1" applyBorder="1" applyAlignment="1">
      <alignment vertical="top" wrapText="1"/>
    </xf>
    <xf numFmtId="0" fontId="30" fillId="0" borderId="5" xfId="0" applyFont="1" applyBorder="1" applyAlignment="1">
      <alignment vertical="top" wrapText="1"/>
    </xf>
    <xf numFmtId="0" fontId="33" fillId="0" borderId="5" xfId="0" applyFont="1" applyBorder="1" applyAlignment="1">
      <alignment horizontal="center"/>
    </xf>
    <xf numFmtId="0" fontId="33" fillId="5" borderId="5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/>
    </xf>
    <xf numFmtId="0" fontId="31" fillId="0" borderId="5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33" fillId="0" borderId="0" xfId="0" applyFont="1" applyAlignment="1">
      <alignment horizontal="right"/>
    </xf>
    <xf numFmtId="0" fontId="33" fillId="5" borderId="5" xfId="0" applyFont="1" applyFill="1" applyBorder="1" applyAlignment="1">
      <alignment horizontal="center"/>
    </xf>
    <xf numFmtId="0" fontId="33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top" wrapText="1"/>
    </xf>
    <xf numFmtId="0" fontId="39" fillId="5" borderId="6" xfId="0" applyFont="1" applyFill="1" applyBorder="1" applyAlignment="1">
      <alignment horizontal="center"/>
    </xf>
    <xf numFmtId="0" fontId="39" fillId="5" borderId="7" xfId="0" applyFont="1" applyFill="1" applyBorder="1" applyAlignment="1">
      <alignment horizontal="center"/>
    </xf>
    <xf numFmtId="0" fontId="32" fillId="0" borderId="6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top" wrapText="1"/>
    </xf>
    <xf numFmtId="44" fontId="31" fillId="5" borderId="5" xfId="5" applyFont="1" applyFill="1" applyBorder="1" applyAlignment="1">
      <alignment horizontal="left"/>
    </xf>
    <xf numFmtId="0" fontId="11" fillId="5" borderId="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38" fillId="5" borderId="6" xfId="0" applyFont="1" applyFill="1" applyBorder="1" applyAlignment="1">
      <alignment horizontal="center"/>
    </xf>
    <xf numFmtId="0" fontId="38" fillId="5" borderId="7" xfId="0" applyFont="1" applyFill="1" applyBorder="1" applyAlignment="1">
      <alignment horizontal="center"/>
    </xf>
    <xf numFmtId="0" fontId="38" fillId="5" borderId="8" xfId="0" applyFont="1" applyFill="1" applyBorder="1" applyAlignment="1">
      <alignment horizontal="center"/>
    </xf>
    <xf numFmtId="0" fontId="32" fillId="0" borderId="6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top" wrapText="1"/>
    </xf>
    <xf numFmtId="0" fontId="30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2" fillId="5" borderId="5" xfId="0" applyFont="1" applyFill="1" applyBorder="1" applyAlignment="1">
      <alignment horizontal="left" vertical="center" wrapText="1"/>
    </xf>
    <xf numFmtId="166" fontId="8" fillId="0" borderId="5" xfId="5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43" fontId="8" fillId="0" borderId="5" xfId="14" applyFont="1" applyBorder="1" applyAlignment="1">
      <alignment horizontal="right" vertical="center" wrapText="1"/>
    </xf>
    <xf numFmtId="166" fontId="8" fillId="0" borderId="5" xfId="14" applyNumberFormat="1" applyFont="1" applyBorder="1" applyAlignment="1">
      <alignment horizontal="right" vertical="center" wrapText="1"/>
    </xf>
    <xf numFmtId="166" fontId="8" fillId="8" borderId="5" xfId="5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66" fontId="7" fillId="5" borderId="5" xfId="5" applyNumberFormat="1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32" fillId="0" borderId="5" xfId="0" applyFont="1" applyBorder="1" applyAlignment="1">
      <alignment horizontal="right" vertical="center" wrapText="1"/>
    </xf>
    <xf numFmtId="0" fontId="32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justify" vertical="center" wrapText="1"/>
    </xf>
    <xf numFmtId="0" fontId="32" fillId="0" borderId="6" xfId="0" applyFont="1" applyBorder="1" applyAlignment="1">
      <alignment horizontal="left" vertical="justify" wrapText="1"/>
    </xf>
    <xf numFmtId="0" fontId="32" fillId="0" borderId="7" xfId="0" applyFont="1" applyBorder="1" applyAlignment="1">
      <alignment horizontal="left" vertical="justify" wrapText="1"/>
    </xf>
    <xf numFmtId="0" fontId="32" fillId="0" borderId="8" xfId="0" applyFont="1" applyBorder="1" applyAlignment="1">
      <alignment horizontal="left" vertical="justify" wrapText="1"/>
    </xf>
    <xf numFmtId="0" fontId="32" fillId="0" borderId="7" xfId="0" applyFont="1" applyBorder="1" applyAlignment="1">
      <alignment horizontal="left" vertical="center" wrapText="1"/>
    </xf>
    <xf numFmtId="0" fontId="40" fillId="0" borderId="5" xfId="0" applyFont="1" applyBorder="1" applyAlignment="1">
      <alignment horizontal="left" vertical="center"/>
    </xf>
    <xf numFmtId="0" fontId="41" fillId="0" borderId="5" xfId="0" applyFont="1" applyBorder="1" applyAlignment="1">
      <alignment horizontal="left"/>
    </xf>
    <xf numFmtId="0" fontId="38" fillId="6" borderId="5" xfId="0" applyFont="1" applyFill="1" applyBorder="1" applyAlignment="1">
      <alignment horizontal="center" vertical="center"/>
    </xf>
    <xf numFmtId="0" fontId="40" fillId="0" borderId="5" xfId="0" applyFont="1" applyBorder="1" applyAlignment="1">
      <alignment horizontal="center"/>
    </xf>
    <xf numFmtId="166" fontId="38" fillId="6" borderId="5" xfId="0" applyNumberFormat="1" applyFont="1" applyFill="1" applyBorder="1" applyAlignment="1">
      <alignment horizontal="center"/>
    </xf>
    <xf numFmtId="0" fontId="38" fillId="6" borderId="5" xfId="0" applyFont="1" applyFill="1" applyBorder="1" applyAlignment="1">
      <alignment horizontal="center"/>
    </xf>
    <xf numFmtId="0" fontId="40" fillId="0" borderId="7" xfId="0" applyFont="1" applyBorder="1" applyAlignment="1">
      <alignment horizontal="center"/>
    </xf>
    <xf numFmtId="0" fontId="38" fillId="5" borderId="6" xfId="0" applyFont="1" applyFill="1" applyBorder="1" applyAlignment="1">
      <alignment horizontal="right"/>
    </xf>
    <xf numFmtId="0" fontId="38" fillId="5" borderId="7" xfId="0" applyFont="1" applyFill="1" applyBorder="1" applyAlignment="1">
      <alignment horizontal="right"/>
    </xf>
    <xf numFmtId="0" fontId="38" fillId="5" borderId="8" xfId="0" applyFont="1" applyFill="1" applyBorder="1" applyAlignment="1">
      <alignment horizontal="right"/>
    </xf>
    <xf numFmtId="166" fontId="38" fillId="6" borderId="5" xfId="0" applyNumberFormat="1" applyFont="1" applyFill="1" applyBorder="1" applyAlignment="1">
      <alignment horizontal="right"/>
    </xf>
    <xf numFmtId="0" fontId="40" fillId="0" borderId="6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6" borderId="5" xfId="0" applyFont="1" applyFill="1" applyBorder="1" applyAlignment="1">
      <alignment horizontal="center"/>
    </xf>
    <xf numFmtId="0" fontId="42" fillId="6" borderId="5" xfId="0" applyFont="1" applyFill="1" applyBorder="1" applyAlignment="1">
      <alignment horizontal="left"/>
    </xf>
    <xf numFmtId="166" fontId="42" fillId="6" borderId="5" xfId="0" applyNumberFormat="1" applyFont="1" applyFill="1" applyBorder="1" applyAlignment="1">
      <alignment horizontal="left"/>
    </xf>
    <xf numFmtId="0" fontId="42" fillId="6" borderId="5" xfId="0" applyFont="1" applyFill="1" applyBorder="1" applyAlignment="1">
      <alignment horizontal="center" vertical="center"/>
    </xf>
    <xf numFmtId="0" fontId="42" fillId="6" borderId="5" xfId="0" applyFont="1" applyFill="1" applyBorder="1" applyAlignment="1">
      <alignment horizontal="center" vertical="center" wrapText="1"/>
    </xf>
    <xf numFmtId="0" fontId="42" fillId="8" borderId="6" xfId="0" applyFont="1" applyFill="1" applyBorder="1" applyAlignment="1">
      <alignment horizontal="center" vertical="center"/>
    </xf>
    <xf numFmtId="0" fontId="42" fillId="8" borderId="8" xfId="0" applyFont="1" applyFill="1" applyBorder="1" applyAlignment="1">
      <alignment horizontal="center" vertical="center"/>
    </xf>
    <xf numFmtId="0" fontId="42" fillId="6" borderId="6" xfId="0" applyFont="1" applyFill="1" applyBorder="1" applyAlignment="1">
      <alignment horizontal="center" vertical="center"/>
    </xf>
    <xf numFmtId="0" fontId="42" fillId="6" borderId="8" xfId="0" applyFont="1" applyFill="1" applyBorder="1" applyAlignment="1">
      <alignment horizontal="center" vertical="center"/>
    </xf>
    <xf numFmtId="0" fontId="42" fillId="6" borderId="7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38" fillId="0" borderId="6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0" fontId="38" fillId="0" borderId="8" xfId="0" applyFont="1" applyBorder="1" applyAlignment="1">
      <alignment horizontal="right"/>
    </xf>
    <xf numFmtId="166" fontId="38" fillId="0" borderId="5" xfId="0" applyNumberFormat="1" applyFont="1" applyBorder="1" applyAlignment="1">
      <alignment horizontal="right"/>
    </xf>
    <xf numFmtId="0" fontId="30" fillId="0" borderId="5" xfId="0" applyFont="1" applyBorder="1" applyAlignment="1">
      <alignment horizontal="justify" vertical="justify" wrapText="1"/>
    </xf>
  </cellXfs>
  <cellStyles count="17">
    <cellStyle name="Cálculo 2" xfId="1"/>
    <cellStyle name="Entrada 2" xfId="2"/>
    <cellStyle name="Hiperlink 2" xfId="3"/>
    <cellStyle name="Hyperlink 2" xfId="4"/>
    <cellStyle name="Moeda" xfId="5" builtinId="4"/>
    <cellStyle name="Moeda 2" xfId="6"/>
    <cellStyle name="Neutra 2" xfId="7"/>
    <cellStyle name="Normal" xfId="0" builtinId="0"/>
    <cellStyle name="Normal 2" xfId="8"/>
    <cellStyle name="Texto Explicativo 2" xfId="9"/>
    <cellStyle name="Título 2 2" xfId="10"/>
    <cellStyle name="Título 3 2" xfId="11"/>
    <cellStyle name="Título 5" xfId="12"/>
    <cellStyle name="Total 2" xfId="13"/>
    <cellStyle name="Vírgula" xfId="14" builtinId="3"/>
    <cellStyle name="Vírgula 2" xfId="15"/>
    <cellStyle name="Vírgula 2 2" xfId="16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42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a Fonseca" id="{1F3BF05D-3E8B-4940-9F9F-48067B07EDEE}" userId="S::maria.fonseca@aldeiasinfantis.org.br::4c2e2db3-340e-423e-9db3-0f83e83644b8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7" dT="2022-02-14T14:09:48.58" personId="{1F3BF05D-3E8B-4940-9F9F-48067B07EDEE}" id="{CD690CA3-CA2D-4DA3-AEF6-C729EE4A994D}">
    <text>Indicar as letras iniciais do Título de crédito ( NF-Nota Fiscal ; FAT - Fatura; Rec - Recibo; etc) seguida do respectivo Número.</text>
  </threadedComment>
  <threadedComment ref="G31" dT="2022-02-14T14:09:48.58" personId="{1F3BF05D-3E8B-4940-9F9F-48067B07EDEE}" id="{CD690CA3-CA2D-4DA4-AEF6-C729EE4A994D}">
    <text>Indicar as letras iniciais do Título de crédito ( NF-Nota Fiscal ; FAT - Fatura; Rec - Recibo; etc) seguida do respectivo Número.</text>
  </threadedComment>
  <threadedComment ref="G57" dT="2022-02-14T14:09:48.58" personId="{1F3BF05D-3E8B-4940-9F9F-48067B07EDEE}" id="{B7B4EFB6-8AC5-45FE-97FC-C78B54E67B21}">
    <text>Indicar as letras iniciais do Título de crédito ( NF-Nota Fiscal ; FAT - Fatura; Rec - Recibo; etc) seguida do respectivo Número.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3:W952"/>
  <sheetViews>
    <sheetView tabSelected="1" topLeftCell="A55" zoomScaleNormal="100" workbookViewId="0">
      <selection activeCell="A77" sqref="A77:I77"/>
    </sheetView>
  </sheetViews>
  <sheetFormatPr defaultColWidth="15.5703125" defaultRowHeight="15" x14ac:dyDescent="0.25"/>
  <cols>
    <col min="1" max="1" width="5.140625" style="69" bestFit="1" customWidth="1"/>
    <col min="2" max="2" width="61.28515625" style="23" bestFit="1" customWidth="1"/>
    <col min="3" max="3" width="18.28515625" style="23" bestFit="1" customWidth="1"/>
    <col min="4" max="4" width="27.140625" style="23" bestFit="1" customWidth="1"/>
    <col min="5" max="5" width="17.85546875" style="23" customWidth="1"/>
    <col min="6" max="6" width="9.85546875" style="23" bestFit="1" customWidth="1"/>
    <col min="7" max="7" width="19.7109375" style="23" bestFit="1" customWidth="1"/>
    <col min="8" max="8" width="9.85546875" style="23" bestFit="1" customWidth="1"/>
    <col min="9" max="9" width="13.140625" style="23" bestFit="1" customWidth="1"/>
    <col min="24" max="16384" width="15.5703125" style="23"/>
  </cols>
  <sheetData>
    <row r="3" spans="1:9" ht="20.25" customHeight="1" x14ac:dyDescent="0.25"/>
    <row r="4" spans="1:9" ht="17.25" customHeight="1" x14ac:dyDescent="0.25">
      <c r="A4" s="206" t="s">
        <v>0</v>
      </c>
      <c r="B4" s="206"/>
      <c r="C4" s="206"/>
      <c r="D4" s="206"/>
      <c r="E4" s="206"/>
      <c r="F4" s="206"/>
      <c r="G4" s="206"/>
      <c r="H4" s="206"/>
      <c r="I4" s="206"/>
    </row>
    <row r="5" spans="1:9" ht="17.25" customHeight="1" x14ac:dyDescent="0.25">
      <c r="A5" s="207" t="s">
        <v>1</v>
      </c>
      <c r="B5" s="207"/>
      <c r="C5" s="207"/>
      <c r="D5" s="207"/>
      <c r="E5" s="207" t="s">
        <v>2</v>
      </c>
      <c r="F5" s="207"/>
      <c r="G5" s="207"/>
      <c r="H5" s="207"/>
      <c r="I5" s="207"/>
    </row>
    <row r="6" spans="1:9" ht="17.25" customHeight="1" x14ac:dyDescent="0.25">
      <c r="A6" s="207"/>
      <c r="B6" s="207"/>
      <c r="C6" s="207"/>
      <c r="D6" s="207"/>
      <c r="E6" s="207" t="s">
        <v>3</v>
      </c>
      <c r="F6" s="207"/>
      <c r="G6" s="207"/>
      <c r="H6" s="207"/>
      <c r="I6" s="207"/>
    </row>
    <row r="7" spans="1:9" ht="22.5" customHeight="1" x14ac:dyDescent="0.25">
      <c r="A7" s="47" t="s">
        <v>4</v>
      </c>
      <c r="B7" s="38" t="s">
        <v>5</v>
      </c>
      <c r="C7" s="38" t="s">
        <v>6</v>
      </c>
      <c r="D7" s="38" t="s">
        <v>7</v>
      </c>
      <c r="E7" s="38" t="s">
        <v>8</v>
      </c>
      <c r="F7" s="38" t="s">
        <v>9</v>
      </c>
      <c r="G7" s="38" t="s">
        <v>10</v>
      </c>
      <c r="H7" s="38" t="s">
        <v>9</v>
      </c>
      <c r="I7" s="38" t="s">
        <v>11</v>
      </c>
    </row>
    <row r="8" spans="1:9" ht="17.25" customHeight="1" x14ac:dyDescent="0.25">
      <c r="A8" s="70">
        <v>1</v>
      </c>
      <c r="B8" s="59" t="s">
        <v>12</v>
      </c>
      <c r="C8" s="70" t="s">
        <v>13</v>
      </c>
      <c r="D8" s="60" t="s">
        <v>14</v>
      </c>
      <c r="E8" s="70">
        <v>7012239</v>
      </c>
      <c r="F8" s="122">
        <v>44573</v>
      </c>
      <c r="G8" s="60" t="s">
        <v>15</v>
      </c>
      <c r="H8" s="163">
        <v>44573</v>
      </c>
      <c r="I8" s="89">
        <v>1199</v>
      </c>
    </row>
    <row r="9" spans="1:9" ht="17.25" customHeight="1" x14ac:dyDescent="0.25">
      <c r="A9" s="70">
        <v>2</v>
      </c>
      <c r="B9" s="59" t="s">
        <v>12</v>
      </c>
      <c r="C9" s="70" t="s">
        <v>13</v>
      </c>
      <c r="D9" s="60" t="s">
        <v>14</v>
      </c>
      <c r="E9" s="70">
        <v>7012239</v>
      </c>
      <c r="F9" s="122">
        <v>44573</v>
      </c>
      <c r="G9" s="60" t="s">
        <v>16</v>
      </c>
      <c r="H9" s="163">
        <v>44573</v>
      </c>
      <c r="I9" s="89">
        <v>43690</v>
      </c>
    </row>
    <row r="10" spans="1:9" ht="17.25" customHeight="1" x14ac:dyDescent="0.25">
      <c r="A10" s="70">
        <v>3</v>
      </c>
      <c r="B10" s="59" t="s">
        <v>348</v>
      </c>
      <c r="C10" s="70" t="s">
        <v>370</v>
      </c>
      <c r="D10" s="60" t="s">
        <v>17</v>
      </c>
      <c r="E10" s="70">
        <v>482577</v>
      </c>
      <c r="F10" s="122">
        <v>44592</v>
      </c>
      <c r="G10" s="60" t="s">
        <v>18</v>
      </c>
      <c r="H10" s="163">
        <v>44592</v>
      </c>
      <c r="I10" s="89">
        <v>2527</v>
      </c>
    </row>
    <row r="11" spans="1:9" ht="17.25" customHeight="1" x14ac:dyDescent="0.25">
      <c r="A11" s="70">
        <v>4</v>
      </c>
      <c r="B11" s="119" t="s">
        <v>352</v>
      </c>
      <c r="C11" s="124" t="s">
        <v>19</v>
      </c>
      <c r="D11" s="60" t="s">
        <v>20</v>
      </c>
      <c r="E11" s="70">
        <v>2239526</v>
      </c>
      <c r="F11" s="122">
        <v>44599</v>
      </c>
      <c r="G11" s="60" t="s">
        <v>21</v>
      </c>
      <c r="H11" s="163">
        <v>44592</v>
      </c>
      <c r="I11" s="89">
        <v>226.09</v>
      </c>
    </row>
    <row r="12" spans="1:9" ht="17.25" customHeight="1" x14ac:dyDescent="0.25">
      <c r="A12" s="70">
        <v>5</v>
      </c>
      <c r="B12" s="119" t="s">
        <v>351</v>
      </c>
      <c r="C12" s="124" t="s">
        <v>22</v>
      </c>
      <c r="D12" s="60" t="s">
        <v>17</v>
      </c>
      <c r="E12" s="70">
        <v>6040561</v>
      </c>
      <c r="F12" s="122">
        <v>44606</v>
      </c>
      <c r="G12" s="60" t="s">
        <v>23</v>
      </c>
      <c r="H12" s="163">
        <v>44592</v>
      </c>
      <c r="I12" s="120">
        <v>50.56</v>
      </c>
    </row>
    <row r="13" spans="1:9" ht="17.25" customHeight="1" x14ac:dyDescent="0.25">
      <c r="A13" s="70">
        <v>6</v>
      </c>
      <c r="B13" s="125" t="s">
        <v>353</v>
      </c>
      <c r="C13" s="124" t="s">
        <v>24</v>
      </c>
      <c r="D13" s="60" t="s">
        <v>17</v>
      </c>
      <c r="E13" s="70">
        <v>3114554</v>
      </c>
      <c r="F13" s="122">
        <v>44610</v>
      </c>
      <c r="G13" s="60" t="s">
        <v>23</v>
      </c>
      <c r="H13" s="163">
        <v>44592</v>
      </c>
      <c r="I13" s="121">
        <v>248.13</v>
      </c>
    </row>
    <row r="14" spans="1:9" ht="17.25" customHeight="1" x14ac:dyDescent="0.25">
      <c r="A14" s="70">
        <v>7</v>
      </c>
      <c r="B14" s="123" t="s">
        <v>25</v>
      </c>
      <c r="C14" s="70" t="s">
        <v>26</v>
      </c>
      <c r="D14" s="60" t="s">
        <v>27</v>
      </c>
      <c r="E14" s="70">
        <v>7697825</v>
      </c>
      <c r="F14" s="122">
        <v>44615</v>
      </c>
      <c r="G14" s="60" t="s">
        <v>28</v>
      </c>
      <c r="H14" s="163">
        <v>44615</v>
      </c>
      <c r="I14" s="120">
        <v>1119.74</v>
      </c>
    </row>
    <row r="15" spans="1:9" ht="17.25" customHeight="1" x14ac:dyDescent="0.25">
      <c r="A15" s="70">
        <v>8</v>
      </c>
      <c r="B15" s="59" t="s">
        <v>348</v>
      </c>
      <c r="C15" s="70" t="s">
        <v>370</v>
      </c>
      <c r="D15" s="60" t="s">
        <v>17</v>
      </c>
      <c r="E15" s="70">
        <v>482869</v>
      </c>
      <c r="F15" s="122">
        <v>44617</v>
      </c>
      <c r="G15" s="60" t="s">
        <v>29</v>
      </c>
      <c r="H15" s="163">
        <v>44617</v>
      </c>
      <c r="I15" s="89">
        <v>2895</v>
      </c>
    </row>
    <row r="16" spans="1:9" ht="17.25" customHeight="1" x14ac:dyDescent="0.25">
      <c r="A16" s="70">
        <v>9</v>
      </c>
      <c r="B16" s="119" t="s">
        <v>350</v>
      </c>
      <c r="C16" s="70" t="s">
        <v>371</v>
      </c>
      <c r="D16" s="60" t="s">
        <v>17</v>
      </c>
      <c r="E16" s="70">
        <v>223925</v>
      </c>
      <c r="F16" s="122">
        <v>44617</v>
      </c>
      <c r="G16" s="60" t="s">
        <v>29</v>
      </c>
      <c r="H16" s="163">
        <v>44617</v>
      </c>
      <c r="I16" s="89">
        <v>2445</v>
      </c>
    </row>
    <row r="17" spans="1:23" ht="17.25" customHeight="1" x14ac:dyDescent="0.25">
      <c r="A17" s="70">
        <v>10</v>
      </c>
      <c r="B17" s="119" t="s">
        <v>354</v>
      </c>
      <c r="C17" s="124" t="s">
        <v>19</v>
      </c>
      <c r="D17" s="60" t="s">
        <v>20</v>
      </c>
      <c r="E17" s="70">
        <v>2239211</v>
      </c>
      <c r="F17" s="122">
        <v>44627</v>
      </c>
      <c r="G17" s="60" t="s">
        <v>30</v>
      </c>
      <c r="H17" s="163">
        <v>44620</v>
      </c>
      <c r="I17" s="89">
        <v>477.5</v>
      </c>
      <c r="V17" s="23"/>
      <c r="W17" s="23"/>
    </row>
    <row r="18" spans="1:23" ht="17.25" customHeight="1" x14ac:dyDescent="0.25">
      <c r="A18" s="70">
        <v>11</v>
      </c>
      <c r="B18" s="119" t="s">
        <v>31</v>
      </c>
      <c r="C18" s="70" t="s">
        <v>32</v>
      </c>
      <c r="D18" s="60" t="s">
        <v>33</v>
      </c>
      <c r="E18" s="70">
        <v>9432897</v>
      </c>
      <c r="F18" s="122">
        <v>44635</v>
      </c>
      <c r="G18" s="60" t="s">
        <v>34</v>
      </c>
      <c r="H18" s="163">
        <v>44635</v>
      </c>
      <c r="I18" s="89">
        <v>275</v>
      </c>
      <c r="V18" s="23"/>
      <c r="W18" s="23"/>
    </row>
    <row r="19" spans="1:23" ht="17.25" customHeight="1" x14ac:dyDescent="0.25">
      <c r="A19" s="70">
        <v>12</v>
      </c>
      <c r="B19" s="119" t="s">
        <v>355</v>
      </c>
      <c r="C19" s="124" t="s">
        <v>22</v>
      </c>
      <c r="D19" s="60" t="s">
        <v>17</v>
      </c>
      <c r="E19" s="70">
        <v>6040561</v>
      </c>
      <c r="F19" s="122">
        <v>44635</v>
      </c>
      <c r="G19" s="60" t="s">
        <v>35</v>
      </c>
      <c r="H19" s="163">
        <v>44620</v>
      </c>
      <c r="I19" s="120">
        <v>93.68</v>
      </c>
      <c r="V19" s="23"/>
      <c r="W19" s="23"/>
    </row>
    <row r="20" spans="1:23" ht="17.25" customHeight="1" x14ac:dyDescent="0.25">
      <c r="A20" s="70">
        <v>13</v>
      </c>
      <c r="B20" s="125" t="s">
        <v>356</v>
      </c>
      <c r="C20" s="124" t="s">
        <v>24</v>
      </c>
      <c r="D20" s="60" t="s">
        <v>17</v>
      </c>
      <c r="E20" s="70">
        <v>3114795</v>
      </c>
      <c r="F20" s="122">
        <v>44638</v>
      </c>
      <c r="G20" s="60" t="s">
        <v>35</v>
      </c>
      <c r="H20" s="163">
        <v>44620</v>
      </c>
      <c r="I20" s="121">
        <v>534.20000000000005</v>
      </c>
      <c r="V20" s="23"/>
      <c r="W20" s="23"/>
    </row>
    <row r="21" spans="1:23" ht="17.25" customHeight="1" x14ac:dyDescent="0.25">
      <c r="A21" s="70">
        <v>14</v>
      </c>
      <c r="B21" s="59" t="s">
        <v>36</v>
      </c>
      <c r="C21" s="70" t="s">
        <v>37</v>
      </c>
      <c r="D21" s="60" t="s">
        <v>33</v>
      </c>
      <c r="E21" s="70">
        <v>3711700</v>
      </c>
      <c r="F21" s="122">
        <v>44641</v>
      </c>
      <c r="G21" s="60" t="s">
        <v>38</v>
      </c>
      <c r="H21" s="163">
        <v>44641</v>
      </c>
      <c r="I21" s="120">
        <v>904.55</v>
      </c>
      <c r="V21" s="23"/>
      <c r="W21" s="23"/>
    </row>
    <row r="22" spans="1:23" ht="17.25" customHeight="1" x14ac:dyDescent="0.25">
      <c r="A22" s="70">
        <v>15</v>
      </c>
      <c r="B22" s="59" t="s">
        <v>39</v>
      </c>
      <c r="C22" s="70" t="s">
        <v>40</v>
      </c>
      <c r="D22" s="60" t="s">
        <v>33</v>
      </c>
      <c r="E22" s="70">
        <v>1364485</v>
      </c>
      <c r="F22" s="122">
        <v>44643</v>
      </c>
      <c r="G22" s="60" t="s">
        <v>41</v>
      </c>
      <c r="H22" s="163">
        <v>44643</v>
      </c>
      <c r="I22" s="120">
        <v>777.2</v>
      </c>
      <c r="V22" s="23"/>
      <c r="W22" s="23"/>
    </row>
    <row r="23" spans="1:23" ht="17.25" customHeight="1" x14ac:dyDescent="0.25">
      <c r="A23" s="70">
        <v>16</v>
      </c>
      <c r="B23" s="59" t="s">
        <v>348</v>
      </c>
      <c r="C23" s="70" t="s">
        <v>370</v>
      </c>
      <c r="D23" s="60" t="s">
        <v>17</v>
      </c>
      <c r="E23" s="70">
        <v>482332</v>
      </c>
      <c r="F23" s="122">
        <v>44651</v>
      </c>
      <c r="G23" s="60" t="s">
        <v>42</v>
      </c>
      <c r="H23" s="163">
        <v>44651</v>
      </c>
      <c r="I23" s="89">
        <v>2720</v>
      </c>
      <c r="V23" s="23"/>
      <c r="W23" s="23"/>
    </row>
    <row r="24" spans="1:23" ht="17.25" customHeight="1" x14ac:dyDescent="0.25">
      <c r="A24" s="70">
        <v>17</v>
      </c>
      <c r="B24" s="119" t="s">
        <v>350</v>
      </c>
      <c r="C24" s="70" t="s">
        <v>371</v>
      </c>
      <c r="D24" s="60" t="s">
        <v>17</v>
      </c>
      <c r="E24" s="70">
        <v>223931</v>
      </c>
      <c r="F24" s="122">
        <v>44651</v>
      </c>
      <c r="G24" s="60" t="s">
        <v>42</v>
      </c>
      <c r="H24" s="163">
        <v>44651</v>
      </c>
      <c r="I24" s="89">
        <v>2444</v>
      </c>
      <c r="V24" s="23"/>
      <c r="W24" s="23"/>
    </row>
    <row r="25" spans="1:23" ht="17.25" customHeight="1" x14ac:dyDescent="0.25">
      <c r="A25" s="70">
        <v>18</v>
      </c>
      <c r="B25" s="119" t="s">
        <v>357</v>
      </c>
      <c r="C25" s="124" t="s">
        <v>19</v>
      </c>
      <c r="D25" s="60" t="s">
        <v>20</v>
      </c>
      <c r="E25" s="70">
        <v>2239828</v>
      </c>
      <c r="F25" s="122">
        <v>44657</v>
      </c>
      <c r="G25" s="60" t="s">
        <v>43</v>
      </c>
      <c r="H25" s="163">
        <v>44651</v>
      </c>
      <c r="I25" s="89">
        <v>459.06</v>
      </c>
      <c r="V25" s="23"/>
      <c r="W25" s="23"/>
    </row>
    <row r="26" spans="1:23" customFormat="1" ht="17.25" customHeight="1" x14ac:dyDescent="0.25">
      <c r="A26" s="70">
        <v>19</v>
      </c>
      <c r="B26" s="59" t="s">
        <v>348</v>
      </c>
      <c r="C26" s="70" t="s">
        <v>370</v>
      </c>
      <c r="D26" s="60" t="s">
        <v>17</v>
      </c>
      <c r="E26" s="70">
        <v>482845</v>
      </c>
      <c r="F26" s="122">
        <v>44680</v>
      </c>
      <c r="G26" s="60" t="s">
        <v>46</v>
      </c>
      <c r="H26" s="163">
        <v>44680</v>
      </c>
      <c r="I26" s="89">
        <v>2721</v>
      </c>
    </row>
    <row r="27" spans="1:23" customFormat="1" ht="17.25" customHeight="1" x14ac:dyDescent="0.25">
      <c r="A27" s="70">
        <v>20</v>
      </c>
      <c r="B27" s="119" t="s">
        <v>350</v>
      </c>
      <c r="C27" s="70" t="s">
        <v>371</v>
      </c>
      <c r="D27" s="60" t="s">
        <v>17</v>
      </c>
      <c r="E27" s="70">
        <v>223929</v>
      </c>
      <c r="F27" s="122">
        <v>44680</v>
      </c>
      <c r="G27" s="60" t="s">
        <v>46</v>
      </c>
      <c r="H27" s="163">
        <v>44680</v>
      </c>
      <c r="I27" s="89">
        <v>2444</v>
      </c>
    </row>
    <row r="28" spans="1:23" customFormat="1" ht="17.25" customHeight="1" x14ac:dyDescent="0.25">
      <c r="A28" s="70">
        <v>21</v>
      </c>
      <c r="B28" s="119" t="s">
        <v>47</v>
      </c>
      <c r="C28" s="151" t="s">
        <v>19</v>
      </c>
      <c r="D28" s="60" t="s">
        <v>20</v>
      </c>
      <c r="E28" s="70">
        <v>2239741</v>
      </c>
      <c r="F28" s="122">
        <v>44687</v>
      </c>
      <c r="G28" s="60" t="s">
        <v>48</v>
      </c>
      <c r="H28" s="163">
        <v>44681</v>
      </c>
      <c r="I28" s="89">
        <v>446.85</v>
      </c>
      <c r="J28" s="45"/>
    </row>
    <row r="29" spans="1:23" customFormat="1" ht="17.25" customHeight="1" x14ac:dyDescent="0.25">
      <c r="A29" s="70">
        <v>22</v>
      </c>
      <c r="B29" s="119" t="s">
        <v>49</v>
      </c>
      <c r="C29" s="151" t="s">
        <v>32</v>
      </c>
      <c r="D29" s="60" t="s">
        <v>50</v>
      </c>
      <c r="E29" s="70">
        <v>3735548</v>
      </c>
      <c r="F29" s="122">
        <v>44692</v>
      </c>
      <c r="G29" s="60" t="s">
        <v>51</v>
      </c>
      <c r="H29" s="163">
        <v>44692</v>
      </c>
      <c r="I29" s="120">
        <v>195</v>
      </c>
    </row>
    <row r="30" spans="1:23" customFormat="1" ht="17.25" customHeight="1" x14ac:dyDescent="0.25">
      <c r="A30" s="70">
        <v>23</v>
      </c>
      <c r="B30" s="119" t="s">
        <v>355</v>
      </c>
      <c r="C30" s="151" t="s">
        <v>22</v>
      </c>
      <c r="D30" s="60" t="s">
        <v>17</v>
      </c>
      <c r="E30" s="70" t="s">
        <v>52</v>
      </c>
      <c r="F30" s="122">
        <v>44681</v>
      </c>
      <c r="G30" s="60" t="s">
        <v>53</v>
      </c>
      <c r="H30" s="163">
        <v>44681</v>
      </c>
      <c r="I30" s="120">
        <v>66.23</v>
      </c>
    </row>
    <row r="31" spans="1:23" customFormat="1" ht="17.25" customHeight="1" x14ac:dyDescent="0.25">
      <c r="A31" s="70">
        <v>24</v>
      </c>
      <c r="B31" s="119" t="s">
        <v>358</v>
      </c>
      <c r="C31" s="151" t="s">
        <v>24</v>
      </c>
      <c r="D31" s="60" t="s">
        <v>17</v>
      </c>
      <c r="E31" s="70">
        <v>3114607</v>
      </c>
      <c r="F31" s="122">
        <v>44700</v>
      </c>
      <c r="G31" s="60" t="s">
        <v>53</v>
      </c>
      <c r="H31" s="163">
        <v>44681</v>
      </c>
      <c r="I31" s="121">
        <v>506.54</v>
      </c>
    </row>
    <row r="32" spans="1:23" customFormat="1" ht="17.25" customHeight="1" x14ac:dyDescent="0.25">
      <c r="A32" s="70">
        <v>25</v>
      </c>
      <c r="B32" s="59" t="s">
        <v>348</v>
      </c>
      <c r="C32" s="70" t="s">
        <v>370</v>
      </c>
      <c r="D32" s="60" t="s">
        <v>17</v>
      </c>
      <c r="E32" s="70">
        <v>482325</v>
      </c>
      <c r="F32" s="122">
        <v>44711</v>
      </c>
      <c r="G32" s="60" t="s">
        <v>54</v>
      </c>
      <c r="H32" s="163">
        <v>44711</v>
      </c>
      <c r="I32" s="89">
        <v>2720</v>
      </c>
    </row>
    <row r="33" spans="1:9" customFormat="1" ht="17.25" customHeight="1" x14ac:dyDescent="0.25">
      <c r="A33" s="70">
        <v>26</v>
      </c>
      <c r="B33" s="119" t="s">
        <v>350</v>
      </c>
      <c r="C33" s="70" t="s">
        <v>371</v>
      </c>
      <c r="D33" s="60" t="s">
        <v>17</v>
      </c>
      <c r="E33" s="70">
        <v>223930</v>
      </c>
      <c r="F33" s="122">
        <v>44711</v>
      </c>
      <c r="G33" s="60" t="s">
        <v>54</v>
      </c>
      <c r="H33" s="163">
        <v>44711</v>
      </c>
      <c r="I33" s="89">
        <v>2409</v>
      </c>
    </row>
    <row r="34" spans="1:9" customFormat="1" ht="17.25" customHeight="1" x14ac:dyDescent="0.25">
      <c r="A34" s="70">
        <v>27</v>
      </c>
      <c r="B34" s="119" t="s">
        <v>359</v>
      </c>
      <c r="C34" s="124" t="s">
        <v>19</v>
      </c>
      <c r="D34" s="60" t="s">
        <v>20</v>
      </c>
      <c r="E34" s="70">
        <v>2239786</v>
      </c>
      <c r="F34" s="122">
        <v>44718</v>
      </c>
      <c r="G34" s="60" t="s">
        <v>55</v>
      </c>
      <c r="H34" s="163">
        <v>44712</v>
      </c>
      <c r="I34" s="89">
        <v>446.85</v>
      </c>
    </row>
    <row r="35" spans="1:9" customFormat="1" ht="17.25" customHeight="1" x14ac:dyDescent="0.25">
      <c r="A35" s="70">
        <v>28</v>
      </c>
      <c r="B35" s="119" t="s">
        <v>360</v>
      </c>
      <c r="C35" s="151" t="s">
        <v>22</v>
      </c>
      <c r="D35" s="60" t="s">
        <v>17</v>
      </c>
      <c r="E35" s="70">
        <v>60400561</v>
      </c>
      <c r="F35" s="122">
        <v>44732</v>
      </c>
      <c r="G35" s="60" t="s">
        <v>56</v>
      </c>
      <c r="H35" s="163">
        <v>44712</v>
      </c>
      <c r="I35" s="120">
        <v>66.23</v>
      </c>
    </row>
    <row r="36" spans="1:9" customFormat="1" ht="17.25" customHeight="1" x14ac:dyDescent="0.25">
      <c r="A36" s="70">
        <v>29</v>
      </c>
      <c r="B36" s="119" t="s">
        <v>361</v>
      </c>
      <c r="C36" s="151" t="s">
        <v>24</v>
      </c>
      <c r="D36" s="60" t="s">
        <v>17</v>
      </c>
      <c r="E36" s="70">
        <v>3114229</v>
      </c>
      <c r="F36" s="122">
        <v>44732</v>
      </c>
      <c r="G36" s="60" t="s">
        <v>56</v>
      </c>
      <c r="H36" s="163">
        <v>44712</v>
      </c>
      <c r="I36" s="121">
        <v>506.54</v>
      </c>
    </row>
    <row r="37" spans="1:9" customFormat="1" ht="17.25" customHeight="1" x14ac:dyDescent="0.25">
      <c r="A37" s="70">
        <v>30</v>
      </c>
      <c r="B37" s="59" t="s">
        <v>348</v>
      </c>
      <c r="C37" s="70" t="s">
        <v>370</v>
      </c>
      <c r="D37" s="60" t="s">
        <v>17</v>
      </c>
      <c r="E37" s="70">
        <v>482991</v>
      </c>
      <c r="F37" s="122">
        <v>44742</v>
      </c>
      <c r="G37" s="60" t="s">
        <v>57</v>
      </c>
      <c r="H37" s="163">
        <v>44742</v>
      </c>
      <c r="I37" s="89">
        <v>2720</v>
      </c>
    </row>
    <row r="38" spans="1:9" customFormat="1" ht="17.25" customHeight="1" x14ac:dyDescent="0.25">
      <c r="A38" s="70">
        <v>31</v>
      </c>
      <c r="B38" s="119" t="s">
        <v>350</v>
      </c>
      <c r="C38" s="70" t="s">
        <v>371</v>
      </c>
      <c r="D38" s="60" t="s">
        <v>17</v>
      </c>
      <c r="E38" s="70">
        <v>6525762</v>
      </c>
      <c r="F38" s="122">
        <v>44742</v>
      </c>
      <c r="G38" s="60" t="s">
        <v>57</v>
      </c>
      <c r="H38" s="163">
        <v>44742</v>
      </c>
      <c r="I38" s="89">
        <v>2444</v>
      </c>
    </row>
    <row r="39" spans="1:9" customFormat="1" ht="17.25" customHeight="1" x14ac:dyDescent="0.25">
      <c r="A39" s="70">
        <v>32</v>
      </c>
      <c r="B39" s="119" t="s">
        <v>362</v>
      </c>
      <c r="C39" s="124" t="s">
        <v>19</v>
      </c>
      <c r="D39" s="60" t="s">
        <v>20</v>
      </c>
      <c r="E39" s="70">
        <v>2239237</v>
      </c>
      <c r="F39" s="122">
        <v>44748</v>
      </c>
      <c r="G39" s="60" t="s">
        <v>58</v>
      </c>
      <c r="H39" s="163">
        <v>44742</v>
      </c>
      <c r="I39" s="89">
        <v>446.85</v>
      </c>
    </row>
    <row r="40" spans="1:9" customFormat="1" ht="17.25" customHeight="1" x14ac:dyDescent="0.25">
      <c r="A40" s="70">
        <v>33</v>
      </c>
      <c r="B40" s="119" t="s">
        <v>363</v>
      </c>
      <c r="C40" s="151" t="s">
        <v>22</v>
      </c>
      <c r="D40" s="60" t="s">
        <v>17</v>
      </c>
      <c r="E40" s="70">
        <v>6040561</v>
      </c>
      <c r="F40" s="122">
        <v>44760</v>
      </c>
      <c r="G40" s="60" t="s">
        <v>59</v>
      </c>
      <c r="H40" s="163">
        <v>44742</v>
      </c>
      <c r="I40" s="120">
        <v>66.23</v>
      </c>
    </row>
    <row r="41" spans="1:9" customFormat="1" ht="17.25" customHeight="1" x14ac:dyDescent="0.25">
      <c r="A41" s="70">
        <v>34</v>
      </c>
      <c r="B41" s="119" t="s">
        <v>364</v>
      </c>
      <c r="C41" s="151" t="s">
        <v>24</v>
      </c>
      <c r="D41" s="60" t="s">
        <v>17</v>
      </c>
      <c r="E41" s="70">
        <v>3114168</v>
      </c>
      <c r="F41" s="122">
        <v>44761</v>
      </c>
      <c r="G41" s="60" t="s">
        <v>59</v>
      </c>
      <c r="H41" s="163">
        <v>44742</v>
      </c>
      <c r="I41" s="121">
        <v>506.54</v>
      </c>
    </row>
    <row r="42" spans="1:9" customFormat="1" ht="17.25" customHeight="1" x14ac:dyDescent="0.25">
      <c r="A42" s="70">
        <v>35</v>
      </c>
      <c r="B42" s="59" t="s">
        <v>348</v>
      </c>
      <c r="C42" s="70" t="s">
        <v>370</v>
      </c>
      <c r="D42" s="60" t="s">
        <v>17</v>
      </c>
      <c r="E42" s="70">
        <v>482886</v>
      </c>
      <c r="F42" s="122">
        <v>44771</v>
      </c>
      <c r="G42" s="60" t="s">
        <v>60</v>
      </c>
      <c r="H42" s="163">
        <v>44771</v>
      </c>
      <c r="I42" s="89">
        <v>2721</v>
      </c>
    </row>
    <row r="43" spans="1:9" customFormat="1" ht="17.25" customHeight="1" x14ac:dyDescent="0.25">
      <c r="A43" s="70">
        <v>36</v>
      </c>
      <c r="B43" s="119" t="s">
        <v>350</v>
      </c>
      <c r="C43" s="70" t="s">
        <v>371</v>
      </c>
      <c r="D43" s="60" t="s">
        <v>17</v>
      </c>
      <c r="E43" s="70">
        <v>223929</v>
      </c>
      <c r="F43" s="122">
        <v>44771</v>
      </c>
      <c r="G43" s="60" t="s">
        <v>60</v>
      </c>
      <c r="H43" s="163">
        <v>44771</v>
      </c>
      <c r="I43" s="89">
        <v>2433</v>
      </c>
    </row>
    <row r="44" spans="1:9" customFormat="1" ht="17.25" customHeight="1" x14ac:dyDescent="0.25">
      <c r="A44" s="178">
        <v>35</v>
      </c>
      <c r="B44" s="125" t="s">
        <v>365</v>
      </c>
      <c r="C44" s="179" t="s">
        <v>19</v>
      </c>
      <c r="D44" s="180" t="s">
        <v>20</v>
      </c>
      <c r="E44" s="178">
        <v>2239642</v>
      </c>
      <c r="F44" s="181">
        <v>44778</v>
      </c>
      <c r="G44" s="180" t="s">
        <v>62</v>
      </c>
      <c r="H44" s="181">
        <v>44773</v>
      </c>
      <c r="I44" s="182">
        <v>446.85</v>
      </c>
    </row>
    <row r="45" spans="1:9" customFormat="1" ht="17.25" customHeight="1" x14ac:dyDescent="0.25">
      <c r="A45" s="178">
        <v>36</v>
      </c>
      <c r="B45" s="125" t="s">
        <v>366</v>
      </c>
      <c r="C45" s="179" t="s">
        <v>22</v>
      </c>
      <c r="D45" s="180" t="s">
        <v>17</v>
      </c>
      <c r="E45" s="178" t="s">
        <v>52</v>
      </c>
      <c r="F45" s="181">
        <v>44788</v>
      </c>
      <c r="G45" s="180" t="s">
        <v>63</v>
      </c>
      <c r="H45" s="181">
        <v>44773</v>
      </c>
      <c r="I45" s="183">
        <v>66.23</v>
      </c>
    </row>
    <row r="46" spans="1:9" customFormat="1" ht="17.25" customHeight="1" x14ac:dyDescent="0.25">
      <c r="A46" s="178">
        <v>37</v>
      </c>
      <c r="B46" s="125" t="s">
        <v>367</v>
      </c>
      <c r="C46" s="179" t="s">
        <v>24</v>
      </c>
      <c r="D46" s="180" t="s">
        <v>17</v>
      </c>
      <c r="E46" s="178">
        <v>3114250</v>
      </c>
      <c r="F46" s="181">
        <v>44792</v>
      </c>
      <c r="G46" s="180" t="s">
        <v>63</v>
      </c>
      <c r="H46" s="181">
        <v>44773</v>
      </c>
      <c r="I46" s="184">
        <v>506.54</v>
      </c>
    </row>
    <row r="47" spans="1:9" customFormat="1" ht="17.25" customHeight="1" x14ac:dyDescent="0.25">
      <c r="A47" s="178">
        <v>38</v>
      </c>
      <c r="B47" s="185" t="s">
        <v>350</v>
      </c>
      <c r="C47" s="186" t="s">
        <v>371</v>
      </c>
      <c r="D47" s="187" t="s">
        <v>17</v>
      </c>
      <c r="E47" s="186">
        <v>5787827</v>
      </c>
      <c r="F47" s="188">
        <v>44804</v>
      </c>
      <c r="G47" s="187" t="s">
        <v>64</v>
      </c>
      <c r="H47" s="188">
        <v>44804</v>
      </c>
      <c r="I47" s="189">
        <v>2432</v>
      </c>
    </row>
    <row r="48" spans="1:9" customFormat="1" ht="17.25" customHeight="1" x14ac:dyDescent="0.25">
      <c r="A48" s="70">
        <v>39</v>
      </c>
      <c r="B48" s="125" t="s">
        <v>368</v>
      </c>
      <c r="C48" s="179" t="s">
        <v>19</v>
      </c>
      <c r="D48" s="180" t="s">
        <v>20</v>
      </c>
      <c r="E48" s="178">
        <v>2239544</v>
      </c>
      <c r="F48" s="181">
        <v>44806</v>
      </c>
      <c r="G48" s="180" t="s">
        <v>65</v>
      </c>
      <c r="H48" s="181">
        <v>44803</v>
      </c>
      <c r="I48" s="182">
        <v>213.97</v>
      </c>
    </row>
    <row r="49" spans="1:9" customFormat="1" ht="17.25" customHeight="1" x14ac:dyDescent="0.25">
      <c r="A49" s="70">
        <v>40</v>
      </c>
      <c r="B49" s="125" t="s">
        <v>369</v>
      </c>
      <c r="C49" s="179" t="s">
        <v>24</v>
      </c>
      <c r="D49" s="180" t="s">
        <v>17</v>
      </c>
      <c r="E49" s="178">
        <v>3114040</v>
      </c>
      <c r="F49" s="181">
        <v>44824</v>
      </c>
      <c r="G49" s="180" t="s">
        <v>66</v>
      </c>
      <c r="H49" s="181">
        <v>44803</v>
      </c>
      <c r="I49" s="184">
        <v>229.92</v>
      </c>
    </row>
    <row r="50" spans="1:9" customFormat="1" ht="17.25" customHeight="1" x14ac:dyDescent="0.25">
      <c r="A50" s="164">
        <v>41</v>
      </c>
      <c r="B50" s="191" t="s">
        <v>348</v>
      </c>
      <c r="C50" s="178" t="s">
        <v>370</v>
      </c>
      <c r="D50" s="180" t="s">
        <v>17</v>
      </c>
      <c r="E50" s="178">
        <v>482932</v>
      </c>
      <c r="F50" s="181">
        <v>44834</v>
      </c>
      <c r="G50" s="180" t="s">
        <v>67</v>
      </c>
      <c r="H50" s="181">
        <v>44834</v>
      </c>
      <c r="I50" s="182">
        <v>2720</v>
      </c>
    </row>
    <row r="51" spans="1:9" customFormat="1" ht="17.25" customHeight="1" x14ac:dyDescent="0.25">
      <c r="A51" s="164">
        <v>42</v>
      </c>
      <c r="B51" s="125" t="s">
        <v>350</v>
      </c>
      <c r="C51" s="178" t="s">
        <v>371</v>
      </c>
      <c r="D51" s="180" t="s">
        <v>17</v>
      </c>
      <c r="E51" s="178">
        <v>223930</v>
      </c>
      <c r="F51" s="181">
        <v>44834</v>
      </c>
      <c r="G51" s="180" t="s">
        <v>67</v>
      </c>
      <c r="H51" s="181">
        <v>44834</v>
      </c>
      <c r="I51" s="182">
        <v>2431</v>
      </c>
    </row>
    <row r="52" spans="1:9" customFormat="1" ht="17.25" customHeight="1" x14ac:dyDescent="0.25">
      <c r="A52" s="70">
        <v>43</v>
      </c>
      <c r="B52" s="125" t="s">
        <v>388</v>
      </c>
      <c r="C52" s="179" t="s">
        <v>19</v>
      </c>
      <c r="D52" s="180" t="s">
        <v>20</v>
      </c>
      <c r="E52" s="178">
        <v>22399104</v>
      </c>
      <c r="F52" s="181">
        <v>44840</v>
      </c>
      <c r="G52" s="180" t="s">
        <v>372</v>
      </c>
      <c r="H52" s="181">
        <v>44834</v>
      </c>
      <c r="I52" s="182">
        <v>446.85</v>
      </c>
    </row>
    <row r="53" spans="1:9" customFormat="1" ht="17.25" customHeight="1" x14ac:dyDescent="0.25">
      <c r="A53" s="70">
        <v>44</v>
      </c>
      <c r="B53" s="125" t="s">
        <v>387</v>
      </c>
      <c r="C53" s="179" t="s">
        <v>22</v>
      </c>
      <c r="D53" s="180" t="s">
        <v>17</v>
      </c>
      <c r="E53" s="178">
        <v>6040561</v>
      </c>
      <c r="F53" s="181">
        <v>44851</v>
      </c>
      <c r="G53" s="180" t="s">
        <v>373</v>
      </c>
      <c r="H53" s="181">
        <v>44834</v>
      </c>
      <c r="I53" s="183">
        <v>66.23</v>
      </c>
    </row>
    <row r="54" spans="1:9" customFormat="1" ht="17.25" customHeight="1" x14ac:dyDescent="0.25">
      <c r="A54" s="70">
        <v>45</v>
      </c>
      <c r="B54" s="125" t="s">
        <v>386</v>
      </c>
      <c r="C54" s="179" t="s">
        <v>24</v>
      </c>
      <c r="D54" s="180" t="s">
        <v>17</v>
      </c>
      <c r="E54" s="178">
        <v>3114337</v>
      </c>
      <c r="F54" s="181">
        <v>44854</v>
      </c>
      <c r="G54" s="180" t="s">
        <v>373</v>
      </c>
      <c r="H54" s="181">
        <v>44834</v>
      </c>
      <c r="I54" s="184">
        <v>506.54</v>
      </c>
    </row>
    <row r="55" spans="1:9" customFormat="1" ht="17.25" customHeight="1" x14ac:dyDescent="0.25">
      <c r="A55" s="70">
        <v>46</v>
      </c>
      <c r="B55" s="191" t="s">
        <v>348</v>
      </c>
      <c r="C55" s="178" t="s">
        <v>370</v>
      </c>
      <c r="D55" s="180" t="s">
        <v>17</v>
      </c>
      <c r="E55" s="178">
        <v>482788</v>
      </c>
      <c r="F55" s="181">
        <v>44862</v>
      </c>
      <c r="G55" s="180" t="s">
        <v>374</v>
      </c>
      <c r="H55" s="181">
        <v>44862</v>
      </c>
      <c r="I55" s="182">
        <v>2720</v>
      </c>
    </row>
    <row r="56" spans="1:9" customFormat="1" ht="17.25" customHeight="1" x14ac:dyDescent="0.25">
      <c r="A56" s="70">
        <v>47</v>
      </c>
      <c r="B56" s="125" t="s">
        <v>350</v>
      </c>
      <c r="C56" s="178" t="s">
        <v>371</v>
      </c>
      <c r="D56" s="180" t="s">
        <v>17</v>
      </c>
      <c r="E56" s="178">
        <v>223928</v>
      </c>
      <c r="F56" s="181">
        <v>44862</v>
      </c>
      <c r="G56" s="180" t="s">
        <v>374</v>
      </c>
      <c r="H56" s="181">
        <v>44862</v>
      </c>
      <c r="I56" s="182">
        <v>2279</v>
      </c>
    </row>
    <row r="57" spans="1:9" customFormat="1" ht="17.25" customHeight="1" x14ac:dyDescent="0.25">
      <c r="A57" s="70">
        <v>48</v>
      </c>
      <c r="B57" s="125" t="s">
        <v>385</v>
      </c>
      <c r="C57" s="179" t="s">
        <v>19</v>
      </c>
      <c r="D57" s="180" t="s">
        <v>20</v>
      </c>
      <c r="E57" s="178">
        <v>2239030</v>
      </c>
      <c r="F57" s="181">
        <v>44872</v>
      </c>
      <c r="G57" s="180" t="s">
        <v>380</v>
      </c>
      <c r="H57" s="181">
        <v>44864</v>
      </c>
      <c r="I57" s="182">
        <v>446.85</v>
      </c>
    </row>
    <row r="58" spans="1:9" customFormat="1" ht="17.25" customHeight="1" x14ac:dyDescent="0.25">
      <c r="A58" s="70">
        <v>49</v>
      </c>
      <c r="B58" s="125" t="s">
        <v>384</v>
      </c>
      <c r="C58" s="179" t="s">
        <v>22</v>
      </c>
      <c r="D58" s="180" t="s">
        <v>17</v>
      </c>
      <c r="E58" s="178">
        <v>6040561</v>
      </c>
      <c r="F58" s="181">
        <v>44881</v>
      </c>
      <c r="G58" s="180" t="s">
        <v>381</v>
      </c>
      <c r="H58" s="181">
        <v>44864</v>
      </c>
      <c r="I58" s="183">
        <v>66.23</v>
      </c>
    </row>
    <row r="59" spans="1:9" customFormat="1" ht="17.25" customHeight="1" x14ac:dyDescent="0.25">
      <c r="A59" s="70">
        <v>50</v>
      </c>
      <c r="B59" s="125" t="s">
        <v>383</v>
      </c>
      <c r="C59" s="179" t="s">
        <v>24</v>
      </c>
      <c r="D59" s="180" t="s">
        <v>17</v>
      </c>
      <c r="E59" s="178">
        <v>3114855</v>
      </c>
      <c r="F59" s="181">
        <v>44883</v>
      </c>
      <c r="G59" s="180" t="s">
        <v>381</v>
      </c>
      <c r="H59" s="181">
        <v>44864</v>
      </c>
      <c r="I59" s="184">
        <v>506.54</v>
      </c>
    </row>
    <row r="60" spans="1:9" customFormat="1" ht="17.25" customHeight="1" x14ac:dyDescent="0.25">
      <c r="A60" s="70">
        <v>51</v>
      </c>
      <c r="B60" s="191" t="s">
        <v>348</v>
      </c>
      <c r="C60" s="178" t="s">
        <v>370</v>
      </c>
      <c r="D60" s="180" t="s">
        <v>17</v>
      </c>
      <c r="E60" s="178">
        <v>482104</v>
      </c>
      <c r="F60" s="181">
        <v>44895</v>
      </c>
      <c r="G60" s="180" t="s">
        <v>382</v>
      </c>
      <c r="H60" s="181">
        <v>44895</v>
      </c>
      <c r="I60" s="182">
        <v>1532</v>
      </c>
    </row>
    <row r="61" spans="1:9" customFormat="1" ht="17.25" customHeight="1" x14ac:dyDescent="0.25">
      <c r="A61" s="70">
        <v>52</v>
      </c>
      <c r="B61" s="191" t="s">
        <v>348</v>
      </c>
      <c r="C61" s="178" t="s">
        <v>370</v>
      </c>
      <c r="D61" s="180" t="s">
        <v>17</v>
      </c>
      <c r="E61" s="178">
        <v>482109</v>
      </c>
      <c r="F61" s="181">
        <v>44895</v>
      </c>
      <c r="G61" s="180" t="s">
        <v>374</v>
      </c>
      <c r="H61" s="181">
        <v>44895</v>
      </c>
      <c r="I61" s="182">
        <v>2703</v>
      </c>
    </row>
    <row r="62" spans="1:9" customFormat="1" ht="17.25" customHeight="1" x14ac:dyDescent="0.25">
      <c r="A62" s="178">
        <v>53</v>
      </c>
      <c r="B62" s="125" t="s">
        <v>350</v>
      </c>
      <c r="C62" s="178" t="s">
        <v>371</v>
      </c>
      <c r="D62" s="180" t="s">
        <v>17</v>
      </c>
      <c r="E62" s="178">
        <v>223930</v>
      </c>
      <c r="F62" s="181">
        <v>44895</v>
      </c>
      <c r="G62" s="180" t="s">
        <v>374</v>
      </c>
      <c r="H62" s="181">
        <v>44895</v>
      </c>
      <c r="I62" s="182">
        <v>2278</v>
      </c>
    </row>
    <row r="63" spans="1:9" customFormat="1" ht="17.25" customHeight="1" x14ac:dyDescent="0.25">
      <c r="A63" s="178">
        <v>54</v>
      </c>
      <c r="B63" s="125" t="s">
        <v>350</v>
      </c>
      <c r="C63" s="178" t="s">
        <v>371</v>
      </c>
      <c r="D63" s="180" t="s">
        <v>17</v>
      </c>
      <c r="E63" s="178">
        <v>223930</v>
      </c>
      <c r="F63" s="181">
        <v>44895</v>
      </c>
      <c r="G63" s="180" t="s">
        <v>382</v>
      </c>
      <c r="H63" s="181">
        <v>44895</v>
      </c>
      <c r="I63" s="182">
        <v>1226</v>
      </c>
    </row>
    <row r="64" spans="1:9" customFormat="1" ht="17.25" customHeight="1" x14ac:dyDescent="0.25">
      <c r="A64" s="178">
        <v>55</v>
      </c>
      <c r="B64" s="125" t="s">
        <v>395</v>
      </c>
      <c r="C64" s="179" t="s">
        <v>19</v>
      </c>
      <c r="D64" s="180" t="s">
        <v>20</v>
      </c>
      <c r="E64" s="178">
        <v>2239087</v>
      </c>
      <c r="F64" s="181">
        <v>44901</v>
      </c>
      <c r="G64" s="180" t="s">
        <v>389</v>
      </c>
      <c r="H64" s="181">
        <v>44895</v>
      </c>
      <c r="I64" s="182">
        <v>661.35</v>
      </c>
    </row>
    <row r="65" spans="1:9" customFormat="1" ht="17.25" customHeight="1" x14ac:dyDescent="0.25">
      <c r="A65" s="178">
        <v>56</v>
      </c>
      <c r="B65" s="125" t="s">
        <v>396</v>
      </c>
      <c r="C65" s="179" t="s">
        <v>22</v>
      </c>
      <c r="D65" s="180" t="s">
        <v>17</v>
      </c>
      <c r="E65" s="178">
        <v>6040561</v>
      </c>
      <c r="F65" s="181">
        <v>44914</v>
      </c>
      <c r="G65" s="180" t="s">
        <v>390</v>
      </c>
      <c r="H65" s="181">
        <v>44895</v>
      </c>
      <c r="I65" s="183">
        <v>66.23</v>
      </c>
    </row>
    <row r="66" spans="1:9" customFormat="1" ht="17.25" customHeight="1" x14ac:dyDescent="0.25">
      <c r="A66" s="178">
        <v>57</v>
      </c>
      <c r="B66" s="191" t="s">
        <v>348</v>
      </c>
      <c r="C66" s="178" t="s">
        <v>370</v>
      </c>
      <c r="D66" s="180" t="s">
        <v>17</v>
      </c>
      <c r="E66" s="178">
        <v>482055</v>
      </c>
      <c r="F66" s="181">
        <v>44915</v>
      </c>
      <c r="G66" s="180" t="s">
        <v>391</v>
      </c>
      <c r="H66" s="181">
        <v>44915</v>
      </c>
      <c r="I66" s="182">
        <v>1189</v>
      </c>
    </row>
    <row r="67" spans="1:9" customFormat="1" ht="17.25" customHeight="1" x14ac:dyDescent="0.25">
      <c r="A67" s="178">
        <v>58</v>
      </c>
      <c r="B67" s="125" t="s">
        <v>350</v>
      </c>
      <c r="C67" s="178" t="s">
        <v>371</v>
      </c>
      <c r="D67" s="180" t="s">
        <v>17</v>
      </c>
      <c r="E67" s="178">
        <v>223920</v>
      </c>
      <c r="F67" s="181">
        <v>44915</v>
      </c>
      <c r="G67" s="180" t="s">
        <v>391</v>
      </c>
      <c r="H67" s="181">
        <v>44915</v>
      </c>
      <c r="I67" s="182">
        <v>1023</v>
      </c>
    </row>
    <row r="68" spans="1:9" customFormat="1" ht="17.25" customHeight="1" x14ac:dyDescent="0.25">
      <c r="A68" s="178">
        <v>59</v>
      </c>
      <c r="B68" s="125" t="s">
        <v>397</v>
      </c>
      <c r="C68" s="179" t="s">
        <v>24</v>
      </c>
      <c r="D68" s="180" t="s">
        <v>17</v>
      </c>
      <c r="E68" s="178">
        <v>3114404</v>
      </c>
      <c r="F68" s="181">
        <v>44916</v>
      </c>
      <c r="G68" s="180" t="s">
        <v>392</v>
      </c>
      <c r="H68" s="181">
        <v>44895</v>
      </c>
      <c r="I68" s="184">
        <v>506.54</v>
      </c>
    </row>
    <row r="69" spans="1:9" customFormat="1" ht="17.25" customHeight="1" x14ac:dyDescent="0.25">
      <c r="A69" s="178">
        <v>60</v>
      </c>
      <c r="B69" s="125" t="s">
        <v>398</v>
      </c>
      <c r="C69" s="179" t="s">
        <v>24</v>
      </c>
      <c r="D69" s="180" t="s">
        <v>17</v>
      </c>
      <c r="E69" s="178">
        <v>3114405</v>
      </c>
      <c r="F69" s="181">
        <v>44916</v>
      </c>
      <c r="G69" s="180" t="s">
        <v>393</v>
      </c>
      <c r="H69" s="181">
        <v>44895</v>
      </c>
      <c r="I69" s="184">
        <v>479.8</v>
      </c>
    </row>
    <row r="70" spans="1:9" customFormat="1" ht="17.25" customHeight="1" x14ac:dyDescent="0.25">
      <c r="A70" s="178">
        <v>61</v>
      </c>
      <c r="B70" s="191" t="s">
        <v>348</v>
      </c>
      <c r="C70" s="178" t="s">
        <v>370</v>
      </c>
      <c r="D70" s="180" t="s">
        <v>17</v>
      </c>
      <c r="E70" s="178">
        <v>482006</v>
      </c>
      <c r="F70" s="181">
        <v>44924</v>
      </c>
      <c r="G70" s="180" t="s">
        <v>394</v>
      </c>
      <c r="H70" s="181">
        <v>44925</v>
      </c>
      <c r="I70" s="182">
        <v>2720</v>
      </c>
    </row>
    <row r="71" spans="1:9" customFormat="1" ht="17.25" customHeight="1" x14ac:dyDescent="0.25">
      <c r="A71" s="178">
        <v>62</v>
      </c>
      <c r="B71" s="125" t="s">
        <v>350</v>
      </c>
      <c r="C71" s="178" t="s">
        <v>371</v>
      </c>
      <c r="D71" s="180" t="s">
        <v>17</v>
      </c>
      <c r="E71" s="178">
        <v>223929</v>
      </c>
      <c r="F71" s="181">
        <v>44924</v>
      </c>
      <c r="G71" s="180" t="s">
        <v>394</v>
      </c>
      <c r="H71" s="181">
        <v>44925</v>
      </c>
      <c r="I71" s="182">
        <v>2278</v>
      </c>
    </row>
    <row r="72" spans="1:9" customFormat="1" ht="17.25" customHeight="1" x14ac:dyDescent="0.25">
      <c r="A72" s="70"/>
      <c r="B72" s="119"/>
      <c r="C72" s="70"/>
      <c r="D72" s="60"/>
      <c r="E72" s="70"/>
      <c r="F72" s="122"/>
      <c r="G72" s="60"/>
      <c r="H72" s="122"/>
      <c r="I72" s="89"/>
    </row>
    <row r="73" spans="1:9" customFormat="1" ht="17.25" customHeight="1" x14ac:dyDescent="0.25">
      <c r="A73" s="70"/>
      <c r="B73" s="119"/>
      <c r="C73" s="70"/>
      <c r="D73" s="60"/>
      <c r="E73" s="70"/>
      <c r="F73" s="122"/>
      <c r="G73" s="60"/>
      <c r="H73" s="122"/>
      <c r="I73" s="89"/>
    </row>
    <row r="74" spans="1:9" customFormat="1" ht="17.25" customHeight="1" x14ac:dyDescent="0.25">
      <c r="A74" s="70"/>
      <c r="B74" s="119"/>
      <c r="C74" s="70"/>
      <c r="D74" s="60"/>
      <c r="E74" s="70"/>
      <c r="F74" s="122"/>
      <c r="G74" s="60"/>
      <c r="H74" s="122"/>
      <c r="I74" s="89"/>
    </row>
    <row r="75" spans="1:9" customFormat="1" ht="17.25" customHeight="1" x14ac:dyDescent="0.25">
      <c r="A75" s="70"/>
      <c r="B75" s="119"/>
      <c r="C75" s="70"/>
      <c r="D75" s="60"/>
      <c r="E75" s="70"/>
      <c r="F75" s="122"/>
      <c r="G75" s="60"/>
      <c r="H75" s="122"/>
      <c r="I75" s="89"/>
    </row>
    <row r="76" spans="1:9" customFormat="1" ht="17.25" customHeight="1" x14ac:dyDescent="0.25">
      <c r="A76" s="209" t="s">
        <v>61</v>
      </c>
      <c r="B76" s="209"/>
      <c r="C76" s="209"/>
      <c r="D76" s="209"/>
      <c r="E76" s="209"/>
      <c r="F76" s="209"/>
      <c r="G76" s="209"/>
      <c r="H76" s="209"/>
      <c r="I76" s="90">
        <f>SUM(I8:I75)</f>
        <v>119699.23999999996</v>
      </c>
    </row>
    <row r="77" spans="1:9" customFormat="1" ht="17.25" customHeight="1" x14ac:dyDescent="0.25">
      <c r="A77" s="210"/>
      <c r="B77" s="210"/>
      <c r="C77" s="210"/>
      <c r="D77" s="210"/>
      <c r="E77" s="210"/>
      <c r="F77" s="210"/>
      <c r="G77" s="210"/>
      <c r="H77" s="210"/>
      <c r="I77" s="210"/>
    </row>
    <row r="78" spans="1:9" customFormat="1" ht="17.25" customHeight="1" x14ac:dyDescent="0.25">
      <c r="A78" s="208" t="s">
        <v>44</v>
      </c>
      <c r="B78" s="208"/>
      <c r="C78" s="208"/>
      <c r="D78" s="208"/>
      <c r="E78" s="208" t="s">
        <v>349</v>
      </c>
      <c r="F78" s="208"/>
      <c r="G78" s="208"/>
      <c r="H78" s="208"/>
      <c r="I78" s="208"/>
    </row>
    <row r="79" spans="1:9" customFormat="1" ht="17.25" customHeight="1" x14ac:dyDescent="0.25">
      <c r="A79" s="208" t="s">
        <v>45</v>
      </c>
      <c r="B79" s="208"/>
      <c r="C79" s="208"/>
      <c r="D79" s="208"/>
      <c r="E79" s="208" t="s">
        <v>45</v>
      </c>
      <c r="F79" s="208"/>
      <c r="G79" s="208"/>
      <c r="H79" s="208"/>
      <c r="I79" s="208"/>
    </row>
    <row r="80" spans="1:9" customFormat="1" ht="17.25" customHeight="1" x14ac:dyDescent="0.25"/>
    <row r="81" customFormat="1" ht="17.25" customHeight="1" x14ac:dyDescent="0.25"/>
    <row r="82" customFormat="1" ht="17.25" customHeight="1" x14ac:dyDescent="0.25"/>
    <row r="83" customFormat="1" ht="17.25" customHeight="1" x14ac:dyDescent="0.25"/>
    <row r="84" customFormat="1" ht="17.25" customHeight="1" x14ac:dyDescent="0.25"/>
    <row r="85" customFormat="1" ht="17.25" customHeight="1" x14ac:dyDescent="0.25"/>
    <row r="86" customFormat="1" ht="17.25" customHeight="1" x14ac:dyDescent="0.25"/>
    <row r="87" customFormat="1" ht="17.25" customHeight="1" x14ac:dyDescent="0.25"/>
    <row r="88" customFormat="1" ht="17.25" customHeight="1" x14ac:dyDescent="0.25"/>
    <row r="89" customFormat="1" ht="17.25" customHeight="1" x14ac:dyDescent="0.25"/>
    <row r="90" customFormat="1" ht="17.25" customHeight="1" x14ac:dyDescent="0.25"/>
    <row r="91" customFormat="1" ht="17.25" customHeight="1" x14ac:dyDescent="0.25"/>
    <row r="92" customFormat="1" ht="17.25" customHeight="1" x14ac:dyDescent="0.25"/>
    <row r="93" customFormat="1" ht="17.25" customHeight="1" x14ac:dyDescent="0.25"/>
    <row r="94" customFormat="1" ht="17.25" customHeight="1" x14ac:dyDescent="0.25"/>
    <row r="95" customFormat="1" ht="17.25" customHeight="1" x14ac:dyDescent="0.25"/>
    <row r="96" customFormat="1" ht="17.25" customHeight="1" x14ac:dyDescent="0.25"/>
    <row r="97" customFormat="1" ht="17.25" customHeight="1" x14ac:dyDescent="0.25"/>
    <row r="98" customFormat="1" ht="17.25" customHeight="1" x14ac:dyDescent="0.25"/>
    <row r="99" customFormat="1" ht="17.25" customHeight="1" x14ac:dyDescent="0.25"/>
    <row r="100" customFormat="1" ht="17.25" customHeight="1" x14ac:dyDescent="0.25"/>
    <row r="101" customFormat="1" ht="17.25" customHeight="1" x14ac:dyDescent="0.25"/>
    <row r="102" customFormat="1" ht="17.25" customHeight="1" x14ac:dyDescent="0.25"/>
    <row r="103" customFormat="1" ht="17.25" customHeight="1" x14ac:dyDescent="0.25"/>
    <row r="104" customFormat="1" ht="17.25" customHeight="1" x14ac:dyDescent="0.25"/>
    <row r="105" customFormat="1" ht="17.25" customHeight="1" x14ac:dyDescent="0.25"/>
    <row r="106" customFormat="1" ht="17.25" customHeight="1" x14ac:dyDescent="0.25"/>
    <row r="107" customFormat="1" ht="17.25" customHeight="1" x14ac:dyDescent="0.25"/>
    <row r="108" customFormat="1" ht="17.25" customHeight="1" x14ac:dyDescent="0.25"/>
    <row r="109" customFormat="1" ht="17.25" customHeight="1" x14ac:dyDescent="0.25"/>
    <row r="110" customFormat="1" ht="17.25" customHeight="1" x14ac:dyDescent="0.25"/>
    <row r="111" customFormat="1" ht="17.25" customHeight="1" x14ac:dyDescent="0.25"/>
    <row r="112" customFormat="1" ht="17.25" customHeight="1" x14ac:dyDescent="0.25"/>
    <row r="113" customFormat="1" ht="17.25" customHeight="1" x14ac:dyDescent="0.25"/>
    <row r="114" customFormat="1" ht="17.25" customHeight="1" x14ac:dyDescent="0.25"/>
    <row r="115" customFormat="1" ht="17.25" customHeight="1" x14ac:dyDescent="0.25"/>
    <row r="116" customFormat="1" ht="17.25" customHeight="1" x14ac:dyDescent="0.25"/>
    <row r="117" customFormat="1" ht="17.25" customHeight="1" x14ac:dyDescent="0.25"/>
    <row r="118" customFormat="1" ht="17.25" customHeight="1" x14ac:dyDescent="0.25"/>
    <row r="119" customFormat="1" ht="17.25" customHeight="1" x14ac:dyDescent="0.25"/>
    <row r="120" customFormat="1" ht="17.25" customHeight="1" x14ac:dyDescent="0.25"/>
    <row r="121" customFormat="1" ht="17.25" customHeight="1" x14ac:dyDescent="0.25"/>
    <row r="122" customFormat="1" ht="17.25" customHeight="1" x14ac:dyDescent="0.25"/>
    <row r="123" customFormat="1" ht="17.25" customHeight="1" x14ac:dyDescent="0.25"/>
    <row r="124" customFormat="1" ht="17.25" customHeight="1" x14ac:dyDescent="0.25"/>
    <row r="125" customFormat="1" ht="17.25" customHeight="1" x14ac:dyDescent="0.25"/>
    <row r="126" customFormat="1" ht="17.25" customHeight="1" x14ac:dyDescent="0.25"/>
    <row r="127" customFormat="1" ht="17.25" customHeight="1" x14ac:dyDescent="0.25"/>
    <row r="128" customFormat="1" ht="17.25" customHeight="1" x14ac:dyDescent="0.25"/>
    <row r="129" customFormat="1" ht="17.25" customHeight="1" x14ac:dyDescent="0.25"/>
    <row r="130" customFormat="1" ht="17.25" customHeight="1" x14ac:dyDescent="0.25"/>
    <row r="131" customFormat="1" ht="17.25" customHeight="1" x14ac:dyDescent="0.25"/>
    <row r="132" customFormat="1" ht="17.25" customHeight="1" x14ac:dyDescent="0.25"/>
    <row r="133" customFormat="1" ht="17.25" customHeight="1" x14ac:dyDescent="0.25"/>
    <row r="134" customFormat="1" ht="17.25" customHeight="1" x14ac:dyDescent="0.25"/>
    <row r="135" customFormat="1" ht="17.25" customHeight="1" x14ac:dyDescent="0.25"/>
    <row r="136" customFormat="1" ht="17.25" customHeight="1" x14ac:dyDescent="0.25"/>
    <row r="137" customFormat="1" ht="17.25" customHeight="1" x14ac:dyDescent="0.25"/>
    <row r="138" customFormat="1" ht="17.25" customHeight="1" x14ac:dyDescent="0.25"/>
    <row r="139" customFormat="1" ht="17.25" customHeight="1" x14ac:dyDescent="0.25"/>
    <row r="140" customFormat="1" ht="17.25" customHeight="1" x14ac:dyDescent="0.25"/>
    <row r="141" customFormat="1" ht="17.25" customHeight="1" x14ac:dyDescent="0.25"/>
    <row r="142" customFormat="1" ht="17.25" customHeight="1" x14ac:dyDescent="0.25"/>
    <row r="143" customFormat="1" ht="17.25" customHeight="1" x14ac:dyDescent="0.25"/>
    <row r="144" customFormat="1" ht="17.25" customHeight="1" x14ac:dyDescent="0.25"/>
    <row r="145" customFormat="1" ht="17.25" customHeight="1" x14ac:dyDescent="0.25"/>
    <row r="146" customFormat="1" ht="17.25" customHeight="1" x14ac:dyDescent="0.25"/>
    <row r="147" customFormat="1" ht="17.25" customHeight="1" x14ac:dyDescent="0.25"/>
    <row r="148" customFormat="1" ht="17.25" customHeight="1" x14ac:dyDescent="0.25"/>
    <row r="149" customFormat="1" ht="17.25" customHeight="1" x14ac:dyDescent="0.25"/>
    <row r="150" customFormat="1" ht="17.25" customHeight="1" x14ac:dyDescent="0.25"/>
    <row r="151" customFormat="1" ht="17.25" customHeight="1" x14ac:dyDescent="0.25"/>
    <row r="152" customFormat="1" ht="17.25" customHeight="1" x14ac:dyDescent="0.25"/>
    <row r="153" customFormat="1" ht="17.25" customHeight="1" x14ac:dyDescent="0.25"/>
    <row r="154" customFormat="1" ht="17.25" customHeight="1" x14ac:dyDescent="0.25"/>
    <row r="155" customFormat="1" ht="17.25" customHeight="1" x14ac:dyDescent="0.25"/>
    <row r="156" customFormat="1" ht="17.25" customHeight="1" x14ac:dyDescent="0.25"/>
    <row r="157" customFormat="1" ht="17.25" customHeight="1" x14ac:dyDescent="0.25"/>
    <row r="158" customFormat="1" ht="17.25" customHeight="1" x14ac:dyDescent="0.25"/>
    <row r="159" customFormat="1" ht="17.25" customHeight="1" x14ac:dyDescent="0.25"/>
    <row r="160" customFormat="1" ht="17.25" customHeight="1" x14ac:dyDescent="0.25"/>
    <row r="161" customFormat="1" ht="17.25" customHeight="1" x14ac:dyDescent="0.25"/>
    <row r="162" customFormat="1" ht="17.25" customHeight="1" x14ac:dyDescent="0.25"/>
    <row r="163" customFormat="1" ht="17.25" customHeight="1" x14ac:dyDescent="0.25"/>
    <row r="164" customFormat="1" ht="17.25" customHeight="1" x14ac:dyDescent="0.25"/>
    <row r="165" customFormat="1" ht="17.25" customHeight="1" x14ac:dyDescent="0.25"/>
    <row r="166" customFormat="1" ht="17.25" customHeight="1" x14ac:dyDescent="0.25"/>
    <row r="167" customFormat="1" ht="17.25" customHeight="1" x14ac:dyDescent="0.25"/>
    <row r="168" customFormat="1" ht="17.25" customHeight="1" x14ac:dyDescent="0.25"/>
    <row r="169" customFormat="1" ht="17.25" customHeight="1" x14ac:dyDescent="0.25"/>
    <row r="170" customFormat="1" ht="17.25" customHeight="1" x14ac:dyDescent="0.25"/>
    <row r="171" customFormat="1" ht="17.25" customHeight="1" x14ac:dyDescent="0.25"/>
    <row r="172" customFormat="1" ht="17.25" customHeight="1" x14ac:dyDescent="0.25"/>
    <row r="173" customFormat="1" ht="17.25" customHeight="1" x14ac:dyDescent="0.25"/>
    <row r="174" customFormat="1" ht="17.25" customHeight="1" x14ac:dyDescent="0.25"/>
    <row r="175" customFormat="1" ht="17.25" customHeight="1" x14ac:dyDescent="0.25"/>
    <row r="176" customFormat="1" ht="17.25" customHeight="1" x14ac:dyDescent="0.25"/>
    <row r="177" customFormat="1" ht="17.25" customHeight="1" x14ac:dyDescent="0.25"/>
    <row r="178" customFormat="1" ht="17.25" customHeight="1" x14ac:dyDescent="0.25"/>
    <row r="179" customFormat="1" ht="17.25" customHeight="1" x14ac:dyDescent="0.25"/>
    <row r="180" customFormat="1" ht="17.25" customHeight="1" x14ac:dyDescent="0.25"/>
    <row r="181" customFormat="1" ht="17.25" customHeight="1" x14ac:dyDescent="0.25"/>
    <row r="182" customFormat="1" ht="17.25" customHeight="1" x14ac:dyDescent="0.25"/>
    <row r="183" customFormat="1" ht="17.25" customHeight="1" x14ac:dyDescent="0.25"/>
    <row r="184" customFormat="1" ht="17.25" customHeight="1" x14ac:dyDescent="0.25"/>
    <row r="185" customFormat="1" ht="17.25" customHeight="1" x14ac:dyDescent="0.25"/>
    <row r="186" customFormat="1" ht="17.25" customHeight="1" x14ac:dyDescent="0.25"/>
    <row r="187" customFormat="1" ht="17.25" customHeight="1" x14ac:dyDescent="0.25"/>
    <row r="188" customFormat="1" ht="17.25" customHeight="1" x14ac:dyDescent="0.25"/>
    <row r="189" customFormat="1" ht="17.25" customHeight="1" x14ac:dyDescent="0.25"/>
    <row r="190" customFormat="1" ht="17.25" customHeight="1" x14ac:dyDescent="0.25"/>
    <row r="191" customFormat="1" ht="17.25" customHeight="1" x14ac:dyDescent="0.25"/>
    <row r="192" customFormat="1" ht="17.25" customHeight="1" x14ac:dyDescent="0.25"/>
    <row r="193" customFormat="1" ht="17.25" customHeight="1" x14ac:dyDescent="0.25"/>
    <row r="194" customFormat="1" ht="17.25" customHeight="1" x14ac:dyDescent="0.25"/>
    <row r="195" customFormat="1" ht="17.25" customHeight="1" x14ac:dyDescent="0.25"/>
    <row r="196" customFormat="1" ht="17.25" customHeight="1" x14ac:dyDescent="0.25"/>
    <row r="197" customFormat="1" ht="17.25" customHeight="1" x14ac:dyDescent="0.25"/>
    <row r="198" customFormat="1" ht="17.25" customHeight="1" x14ac:dyDescent="0.25"/>
    <row r="199" customFormat="1" ht="17.25" customHeight="1" x14ac:dyDescent="0.25"/>
    <row r="200" customFormat="1" ht="17.25" customHeight="1" x14ac:dyDescent="0.25"/>
    <row r="201" customFormat="1" ht="17.25" customHeight="1" x14ac:dyDescent="0.25"/>
    <row r="202" customFormat="1" ht="17.25" customHeight="1" x14ac:dyDescent="0.25"/>
    <row r="203" customFormat="1" ht="17.25" customHeight="1" x14ac:dyDescent="0.25"/>
    <row r="204" customFormat="1" ht="17.25" customHeight="1" x14ac:dyDescent="0.25"/>
    <row r="205" customFormat="1" ht="17.25" customHeight="1" x14ac:dyDescent="0.25"/>
    <row r="206" customFormat="1" ht="17.25" customHeight="1" x14ac:dyDescent="0.25"/>
    <row r="207" customFormat="1" ht="17.25" customHeight="1" x14ac:dyDescent="0.25"/>
    <row r="208" customFormat="1" ht="17.25" customHeight="1" x14ac:dyDescent="0.25"/>
    <row r="209" customFormat="1" ht="17.25" customHeight="1" x14ac:dyDescent="0.25"/>
    <row r="210" customFormat="1" ht="17.25" customHeight="1" x14ac:dyDescent="0.25"/>
    <row r="211" customFormat="1" ht="17.25" customHeight="1" x14ac:dyDescent="0.25"/>
    <row r="212" customFormat="1" ht="17.25" customHeight="1" x14ac:dyDescent="0.25"/>
    <row r="213" customFormat="1" ht="17.25" customHeight="1" x14ac:dyDescent="0.25"/>
    <row r="214" customFormat="1" ht="17.25" customHeight="1" x14ac:dyDescent="0.25"/>
    <row r="215" customFormat="1" ht="17.25" customHeight="1" x14ac:dyDescent="0.25"/>
    <row r="216" customFormat="1" ht="17.25" customHeight="1" x14ac:dyDescent="0.25"/>
    <row r="217" customFormat="1" ht="17.25" customHeight="1" x14ac:dyDescent="0.25"/>
    <row r="218" customFormat="1" ht="17.25" customHeight="1" x14ac:dyDescent="0.25"/>
    <row r="219" customFormat="1" ht="17.25" customHeight="1" x14ac:dyDescent="0.25"/>
    <row r="220" customFormat="1" ht="17.25" customHeight="1" x14ac:dyDescent="0.25"/>
    <row r="221" customFormat="1" ht="17.25" customHeight="1" x14ac:dyDescent="0.25"/>
    <row r="222" customFormat="1" ht="17.25" customHeight="1" x14ac:dyDescent="0.25"/>
    <row r="223" customFormat="1" ht="17.25" customHeight="1" x14ac:dyDescent="0.25"/>
    <row r="224" customFormat="1" ht="17.25" customHeight="1" x14ac:dyDescent="0.25"/>
    <row r="225" customFormat="1" ht="35.1" customHeigh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ht="35.1" customHeigh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ht="35.1" customHeigh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</sheetData>
  <sortState ref="L94:L100">
    <sortCondition ref="L94"/>
  </sortState>
  <mergeCells count="10">
    <mergeCell ref="A4:I4"/>
    <mergeCell ref="E5:I5"/>
    <mergeCell ref="E6:I6"/>
    <mergeCell ref="A5:D6"/>
    <mergeCell ref="A79:D79"/>
    <mergeCell ref="E79:I79"/>
    <mergeCell ref="A76:H76"/>
    <mergeCell ref="A77:I77"/>
    <mergeCell ref="A78:D78"/>
    <mergeCell ref="E78:I78"/>
  </mergeCells>
  <pageMargins left="0.51181102362204722" right="0.51181102362204722" top="0.78740157480314965" bottom="0.78740157480314965" header="0.31496062992125984" footer="0.31496062992125984"/>
  <pageSetup paperSize="9" scale="83" orientation="landscape" r:id="rId1"/>
  <headerFooter>
    <oddHeader>&amp;L&amp;G&amp;C&amp;"Times New Roman,Normal"&amp;10ALDEIAS INFANTIS SOS BRASIL
RUA PROFESSORA CACILDA PEDROSO Nº 600 - ALVORADA I
CEP. 69.048-340 - MANAUS/ AM</oddHeader>
    <oddFooter>Página &amp;P</oddFooter>
  </headerFooter>
  <colBreaks count="1" manualBreakCount="1">
    <brk id="9" max="1048575" man="1"/>
  </colBreaks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26"/>
  <sheetViews>
    <sheetView zoomScaleNormal="100" workbookViewId="0">
      <selection activeCell="O9" sqref="O9"/>
    </sheetView>
  </sheetViews>
  <sheetFormatPr defaultColWidth="9.140625" defaultRowHeight="12.75" x14ac:dyDescent="0.2"/>
  <cols>
    <col min="1" max="1" width="8.85546875" style="83" bestFit="1" customWidth="1"/>
    <col min="2" max="2" width="28.85546875" style="83" customWidth="1"/>
    <col min="3" max="3" width="7.28515625" style="83" bestFit="1" customWidth="1"/>
    <col min="4" max="4" width="4.85546875" style="83" bestFit="1" customWidth="1"/>
    <col min="5" max="5" width="11" style="83" bestFit="1" customWidth="1"/>
    <col min="6" max="6" width="13.7109375" style="83" bestFit="1" customWidth="1"/>
    <col min="7" max="7" width="11" style="83" bestFit="1" customWidth="1"/>
    <col min="8" max="8" width="18.5703125" style="83" customWidth="1"/>
    <col min="9" max="9" width="11.7109375" style="83" customWidth="1"/>
    <col min="10" max="10" width="15.28515625" style="83" bestFit="1" customWidth="1"/>
    <col min="11" max="11" width="5" style="83" customWidth="1"/>
    <col min="12" max="16384" width="9.140625" style="83"/>
  </cols>
  <sheetData>
    <row r="2" spans="1:10" x14ac:dyDescent="0.2">
      <c r="A2" s="299" t="s">
        <v>205</v>
      </c>
      <c r="B2" s="299"/>
      <c r="C2" s="299"/>
      <c r="D2" s="299"/>
      <c r="E2" s="299"/>
      <c r="F2" s="299"/>
      <c r="G2" s="299"/>
      <c r="H2" s="299"/>
      <c r="I2" s="299"/>
      <c r="J2" s="299"/>
    </row>
    <row r="3" spans="1:10" x14ac:dyDescent="0.2">
      <c r="A3" s="71" t="s">
        <v>206</v>
      </c>
      <c r="B3" s="300" t="s">
        <v>245</v>
      </c>
      <c r="C3" s="300"/>
      <c r="D3" s="300"/>
      <c r="E3" s="300"/>
      <c r="F3" s="300"/>
      <c r="G3" s="300"/>
      <c r="H3" s="300"/>
      <c r="I3" s="300"/>
      <c r="J3" s="300"/>
    </row>
    <row r="4" spans="1:10" x14ac:dyDescent="0.2">
      <c r="A4" s="72" t="s">
        <v>207</v>
      </c>
      <c r="B4" s="73">
        <v>44614</v>
      </c>
      <c r="C4" s="300" t="s">
        <v>208</v>
      </c>
      <c r="D4" s="300"/>
      <c r="E4" s="300"/>
      <c r="F4" s="300"/>
      <c r="G4" s="300"/>
      <c r="H4" s="300" t="s">
        <v>209</v>
      </c>
      <c r="I4" s="300"/>
      <c r="J4" s="300"/>
    </row>
    <row r="5" spans="1:10" ht="23.25" customHeight="1" x14ac:dyDescent="0.2">
      <c r="A5" s="79" t="s">
        <v>4</v>
      </c>
      <c r="B5" s="79" t="s">
        <v>210</v>
      </c>
      <c r="C5" s="317" t="s">
        <v>211</v>
      </c>
      <c r="D5" s="319"/>
      <c r="E5" s="318"/>
      <c r="F5" s="79" t="s">
        <v>212</v>
      </c>
      <c r="G5" s="317" t="s">
        <v>213</v>
      </c>
      <c r="H5" s="318"/>
      <c r="I5" s="80" t="s">
        <v>214</v>
      </c>
      <c r="J5" s="79" t="s">
        <v>215</v>
      </c>
    </row>
    <row r="6" spans="1:10" ht="25.5" x14ac:dyDescent="0.2">
      <c r="A6" s="72">
        <v>1</v>
      </c>
      <c r="B6" s="86" t="s">
        <v>246</v>
      </c>
      <c r="C6" s="308" t="s">
        <v>247</v>
      </c>
      <c r="D6" s="309"/>
      <c r="E6" s="320"/>
      <c r="F6" s="87" t="s">
        <v>248</v>
      </c>
      <c r="G6" s="308" t="s">
        <v>249</v>
      </c>
      <c r="H6" s="309"/>
      <c r="I6" s="106" t="s">
        <v>250</v>
      </c>
      <c r="J6" s="97" t="s">
        <v>251</v>
      </c>
    </row>
    <row r="7" spans="1:10" ht="25.5" x14ac:dyDescent="0.2">
      <c r="A7" s="72">
        <v>2</v>
      </c>
      <c r="B7" s="118" t="s">
        <v>252</v>
      </c>
      <c r="C7" s="308" t="s">
        <v>253</v>
      </c>
      <c r="D7" s="309"/>
      <c r="E7" s="320"/>
      <c r="F7" s="87" t="s">
        <v>254</v>
      </c>
      <c r="G7" s="308" t="s">
        <v>255</v>
      </c>
      <c r="H7" s="309"/>
      <c r="I7" s="106" t="s">
        <v>250</v>
      </c>
      <c r="J7" s="97" t="s">
        <v>251</v>
      </c>
    </row>
    <row r="8" spans="1:10" ht="51" x14ac:dyDescent="0.2">
      <c r="A8" s="86">
        <v>3</v>
      </c>
      <c r="B8" s="118" t="s">
        <v>256</v>
      </c>
      <c r="C8" s="308" t="s">
        <v>257</v>
      </c>
      <c r="D8" s="309"/>
      <c r="E8" s="320"/>
      <c r="F8" s="87" t="s">
        <v>258</v>
      </c>
      <c r="G8" s="308" t="s">
        <v>259</v>
      </c>
      <c r="H8" s="309"/>
      <c r="I8" s="106" t="s">
        <v>250</v>
      </c>
      <c r="J8" s="97" t="s">
        <v>260</v>
      </c>
    </row>
    <row r="9" spans="1:10" ht="9.9499999999999993" customHeight="1" x14ac:dyDescent="0.2">
      <c r="A9" s="303"/>
      <c r="B9" s="303"/>
      <c r="C9" s="303"/>
      <c r="D9" s="303"/>
      <c r="E9" s="303"/>
      <c r="F9" s="303"/>
      <c r="G9" s="303"/>
      <c r="H9" s="303"/>
      <c r="I9" s="303"/>
      <c r="J9" s="303"/>
    </row>
    <row r="10" spans="1:10" x14ac:dyDescent="0.2">
      <c r="A10" s="313" t="s">
        <v>4</v>
      </c>
      <c r="B10" s="314" t="s">
        <v>229</v>
      </c>
      <c r="C10" s="313" t="s">
        <v>230</v>
      </c>
      <c r="D10" s="313" t="s">
        <v>231</v>
      </c>
      <c r="E10" s="313" t="s">
        <v>246</v>
      </c>
      <c r="F10" s="313"/>
      <c r="G10" s="315" t="s">
        <v>261</v>
      </c>
      <c r="H10" s="316"/>
      <c r="I10" s="313" t="s">
        <v>262</v>
      </c>
      <c r="J10" s="313"/>
    </row>
    <row r="11" spans="1:10" ht="24" x14ac:dyDescent="0.2">
      <c r="A11" s="313"/>
      <c r="B11" s="314"/>
      <c r="C11" s="313"/>
      <c r="D11" s="313"/>
      <c r="E11" s="81" t="s">
        <v>232</v>
      </c>
      <c r="F11" s="81" t="s">
        <v>61</v>
      </c>
      <c r="G11" s="82" t="s">
        <v>232</v>
      </c>
      <c r="H11" s="82" t="s">
        <v>61</v>
      </c>
      <c r="I11" s="81" t="s">
        <v>232</v>
      </c>
      <c r="J11" s="81" t="s">
        <v>61</v>
      </c>
    </row>
    <row r="12" spans="1:10" x14ac:dyDescent="0.2">
      <c r="A12" s="72">
        <v>1</v>
      </c>
      <c r="B12" s="117" t="s">
        <v>71</v>
      </c>
      <c r="C12" s="78" t="s">
        <v>234</v>
      </c>
      <c r="D12" s="75">
        <v>6</v>
      </c>
      <c r="E12" s="109">
        <v>2.5</v>
      </c>
      <c r="F12" s="77">
        <f>E12*D12</f>
        <v>15</v>
      </c>
      <c r="G12" s="110">
        <v>2.19</v>
      </c>
      <c r="H12" s="85">
        <f>G12*D12</f>
        <v>13.14</v>
      </c>
      <c r="I12" s="77">
        <v>2.6</v>
      </c>
      <c r="J12" s="77">
        <f>I12*D12</f>
        <v>15.600000000000001</v>
      </c>
    </row>
    <row r="13" spans="1:10" x14ac:dyDescent="0.2">
      <c r="A13" s="72">
        <v>2</v>
      </c>
      <c r="B13" s="117" t="s">
        <v>72</v>
      </c>
      <c r="C13" s="78" t="s">
        <v>234</v>
      </c>
      <c r="D13" s="75">
        <v>1</v>
      </c>
      <c r="E13" s="109">
        <v>7</v>
      </c>
      <c r="F13" s="77">
        <f t="shared" ref="F13:F16" si="0">E13*D13</f>
        <v>7</v>
      </c>
      <c r="G13" s="110">
        <v>2.16</v>
      </c>
      <c r="H13" s="85">
        <f t="shared" ref="H13:H16" si="1">G13*D13</f>
        <v>2.16</v>
      </c>
      <c r="I13" s="77">
        <v>7.59</v>
      </c>
      <c r="J13" s="77">
        <f t="shared" ref="J13:J16" si="2">I13*D13</f>
        <v>7.59</v>
      </c>
    </row>
    <row r="14" spans="1:10" x14ac:dyDescent="0.2">
      <c r="A14" s="72">
        <v>3</v>
      </c>
      <c r="B14" s="117" t="s">
        <v>73</v>
      </c>
      <c r="C14" s="78" t="s">
        <v>234</v>
      </c>
      <c r="D14" s="75">
        <v>1</v>
      </c>
      <c r="E14" s="109">
        <v>9</v>
      </c>
      <c r="F14" s="77">
        <f t="shared" si="0"/>
        <v>9</v>
      </c>
      <c r="G14" s="110">
        <v>9.99</v>
      </c>
      <c r="H14" s="85">
        <f t="shared" si="1"/>
        <v>9.99</v>
      </c>
      <c r="I14" s="77">
        <v>5.15</v>
      </c>
      <c r="J14" s="77">
        <f t="shared" si="2"/>
        <v>5.15</v>
      </c>
    </row>
    <row r="15" spans="1:10" ht="17.25" customHeight="1" x14ac:dyDescent="0.2">
      <c r="A15" s="72">
        <v>4</v>
      </c>
      <c r="B15" s="117" t="s">
        <v>74</v>
      </c>
      <c r="C15" s="78" t="s">
        <v>234</v>
      </c>
      <c r="D15" s="75">
        <v>36</v>
      </c>
      <c r="E15" s="76">
        <v>18</v>
      </c>
      <c r="F15" s="77">
        <f t="shared" si="0"/>
        <v>648</v>
      </c>
      <c r="G15" s="84">
        <v>19.899999999999999</v>
      </c>
      <c r="H15" s="85">
        <f t="shared" si="1"/>
        <v>716.4</v>
      </c>
      <c r="I15" s="77">
        <v>15.15</v>
      </c>
      <c r="J15" s="77">
        <f t="shared" si="2"/>
        <v>545.4</v>
      </c>
    </row>
    <row r="16" spans="1:10" ht="17.25" customHeight="1" x14ac:dyDescent="0.2">
      <c r="A16" s="72">
        <v>5</v>
      </c>
      <c r="B16" s="117" t="s">
        <v>75</v>
      </c>
      <c r="C16" s="78" t="s">
        <v>234</v>
      </c>
      <c r="D16" s="75">
        <v>13</v>
      </c>
      <c r="E16" s="76">
        <v>45</v>
      </c>
      <c r="F16" s="77">
        <f t="shared" si="0"/>
        <v>585</v>
      </c>
      <c r="G16" s="84">
        <v>54.9</v>
      </c>
      <c r="H16" s="85">
        <f t="shared" si="1"/>
        <v>713.69999999999993</v>
      </c>
      <c r="I16" s="77">
        <v>42</v>
      </c>
      <c r="J16" s="77">
        <f t="shared" si="2"/>
        <v>546</v>
      </c>
    </row>
    <row r="17" spans="1:10" x14ac:dyDescent="0.2">
      <c r="A17" s="304" t="s">
        <v>235</v>
      </c>
      <c r="B17" s="305"/>
      <c r="C17" s="305"/>
      <c r="D17" s="306"/>
      <c r="E17" s="307">
        <f>SUM(F12:F16)</f>
        <v>1264</v>
      </c>
      <c r="F17" s="307"/>
      <c r="G17" s="94"/>
      <c r="H17" s="95">
        <f>SUM(H12:H16)</f>
        <v>1455.3899999999999</v>
      </c>
      <c r="I17" s="91"/>
      <c r="J17" s="92">
        <f>SUM(J12:J16)</f>
        <v>1119.74</v>
      </c>
    </row>
    <row r="18" spans="1:10" ht="9.9499999999999993" customHeight="1" x14ac:dyDescent="0.2"/>
    <row r="19" spans="1:10" ht="11.25" customHeight="1" x14ac:dyDescent="0.2">
      <c r="A19" s="300" t="s">
        <v>236</v>
      </c>
      <c r="B19" s="300"/>
      <c r="C19" s="300"/>
      <c r="D19" s="300"/>
      <c r="E19" s="300"/>
      <c r="F19" s="300"/>
      <c r="G19" s="300"/>
      <c r="H19" s="300"/>
      <c r="I19" s="300"/>
      <c r="J19" s="300"/>
    </row>
    <row r="20" spans="1:10" x14ac:dyDescent="0.2">
      <c r="A20" s="302" t="s">
        <v>237</v>
      </c>
      <c r="B20" s="302"/>
      <c r="C20" s="302"/>
      <c r="D20" s="302"/>
      <c r="E20" s="302"/>
      <c r="F20" s="310" t="s">
        <v>238</v>
      </c>
      <c r="G20" s="310"/>
      <c r="H20" s="310"/>
      <c r="I20" s="310"/>
      <c r="J20" s="310"/>
    </row>
    <row r="21" spans="1:10" x14ac:dyDescent="0.2">
      <c r="A21" s="300" t="str">
        <f>I10</f>
        <v>ARP</v>
      </c>
      <c r="B21" s="300"/>
      <c r="C21" s="300"/>
      <c r="D21" s="300"/>
      <c r="E21" s="300"/>
      <c r="F21" s="301">
        <f>J17</f>
        <v>1119.74</v>
      </c>
      <c r="G21" s="302"/>
      <c r="H21" s="302"/>
      <c r="I21" s="302"/>
      <c r="J21" s="302"/>
    </row>
    <row r="22" spans="1:10" ht="15" x14ac:dyDescent="0.25">
      <c r="A22"/>
      <c r="B22"/>
      <c r="C22"/>
      <c r="D22"/>
      <c r="E22"/>
      <c r="F22"/>
      <c r="G22"/>
      <c r="H22"/>
      <c r="I22"/>
      <c r="J22"/>
    </row>
    <row r="23" spans="1:10" ht="9.9499999999999993" customHeight="1" x14ac:dyDescent="0.2">
      <c r="A23" s="300"/>
      <c r="B23" s="300"/>
      <c r="C23" s="300"/>
      <c r="D23" s="300"/>
      <c r="E23" s="300"/>
      <c r="F23" s="300"/>
      <c r="G23" s="300"/>
      <c r="H23" s="300"/>
      <c r="I23" s="300"/>
      <c r="J23" s="300"/>
    </row>
    <row r="24" spans="1:10" x14ac:dyDescent="0.2">
      <c r="A24" s="298" t="s">
        <v>239</v>
      </c>
      <c r="B24" s="298"/>
      <c r="C24" s="298"/>
      <c r="D24" s="298"/>
      <c r="E24" s="298"/>
      <c r="F24" s="298"/>
      <c r="G24" s="298"/>
      <c r="H24" s="298"/>
      <c r="I24" s="298"/>
      <c r="J24" s="298"/>
    </row>
    <row r="25" spans="1:10" x14ac:dyDescent="0.2">
      <c r="A25" s="311" t="s">
        <v>240</v>
      </c>
      <c r="B25" s="311"/>
      <c r="C25" s="311"/>
      <c r="D25" s="311"/>
      <c r="E25" s="311"/>
      <c r="F25" s="312" t="s">
        <v>241</v>
      </c>
      <c r="G25" s="311"/>
      <c r="H25" s="311"/>
      <c r="I25" s="311"/>
      <c r="J25" s="311"/>
    </row>
    <row r="26" spans="1:10" ht="18" customHeight="1" x14ac:dyDescent="0.2">
      <c r="A26" s="297" t="s">
        <v>186</v>
      </c>
      <c r="B26" s="297"/>
      <c r="C26" s="297"/>
      <c r="D26" s="297"/>
      <c r="E26" s="297"/>
      <c r="F26" s="297" t="s">
        <v>186</v>
      </c>
      <c r="G26" s="297"/>
      <c r="H26" s="297"/>
      <c r="I26" s="297"/>
      <c r="J26" s="297"/>
    </row>
  </sheetData>
  <mergeCells count="33">
    <mergeCell ref="A23:J23"/>
    <mergeCell ref="A24:J24"/>
    <mergeCell ref="A25:E25"/>
    <mergeCell ref="F25:J25"/>
    <mergeCell ref="A26:E26"/>
    <mergeCell ref="F26:J26"/>
    <mergeCell ref="A21:E21"/>
    <mergeCell ref="F21:J21"/>
    <mergeCell ref="A9:J9"/>
    <mergeCell ref="A10:A11"/>
    <mergeCell ref="B10:B11"/>
    <mergeCell ref="C10:C11"/>
    <mergeCell ref="D10:D11"/>
    <mergeCell ref="E10:F10"/>
    <mergeCell ref="G10:H10"/>
    <mergeCell ref="I10:J10"/>
    <mergeCell ref="A17:D17"/>
    <mergeCell ref="E17:F17"/>
    <mergeCell ref="A19:J19"/>
    <mergeCell ref="A20:E20"/>
    <mergeCell ref="F20:J20"/>
    <mergeCell ref="C6:E6"/>
    <mergeCell ref="G6:H6"/>
    <mergeCell ref="C7:E7"/>
    <mergeCell ref="G7:H7"/>
    <mergeCell ref="C8:E8"/>
    <mergeCell ref="G8:H8"/>
    <mergeCell ref="A2:J2"/>
    <mergeCell ref="B3:J3"/>
    <mergeCell ref="C4:G4"/>
    <mergeCell ref="H4:J4"/>
    <mergeCell ref="C5:E5"/>
    <mergeCell ref="G5:H5"/>
  </mergeCells>
  <pageMargins left="0.511811024" right="0.511811024" top="0.78740157499999996" bottom="0.78740157499999996" header="0.31496062000000002" footer="0.31496062000000002"/>
  <pageSetup paperSize="9" orientation="landscape" r:id="rId1"/>
  <headerFooter>
    <oddHeader>&amp;L&amp;G</oddHeader>
    <oddFooter>Página 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9"/>
  <sheetViews>
    <sheetView topLeftCell="G5" zoomScaleNormal="100" workbookViewId="0">
      <selection activeCell="G5" sqref="G5:H5"/>
    </sheetView>
  </sheetViews>
  <sheetFormatPr defaultColWidth="9.140625" defaultRowHeight="12.75" x14ac:dyDescent="0.2"/>
  <cols>
    <col min="1" max="1" width="8.85546875" style="83" bestFit="1" customWidth="1"/>
    <col min="2" max="2" width="28.85546875" style="83" customWidth="1"/>
    <col min="3" max="3" width="7.28515625" style="83" bestFit="1" customWidth="1"/>
    <col min="4" max="4" width="4.85546875" style="83" bestFit="1" customWidth="1"/>
    <col min="5" max="5" width="9" style="83" bestFit="1" customWidth="1"/>
    <col min="6" max="6" width="14.85546875" style="83" customWidth="1"/>
    <col min="7" max="7" width="11" style="83" bestFit="1" customWidth="1"/>
    <col min="8" max="8" width="18.5703125" style="83" customWidth="1"/>
    <col min="9" max="9" width="11.7109375" style="83" customWidth="1"/>
    <col min="10" max="10" width="15.28515625" style="83" bestFit="1" customWidth="1"/>
    <col min="11" max="11" width="5" style="83" customWidth="1"/>
    <col min="12" max="13" width="10" style="83" bestFit="1" customWidth="1"/>
    <col min="14" max="14" width="11" style="83" customWidth="1"/>
    <col min="15" max="15" width="10" style="83" bestFit="1" customWidth="1"/>
    <col min="16" max="16384" width="9.140625" style="83"/>
  </cols>
  <sheetData>
    <row r="2" spans="1:15" x14ac:dyDescent="0.2">
      <c r="A2" s="299" t="s">
        <v>205</v>
      </c>
      <c r="B2" s="299"/>
      <c r="C2" s="299"/>
      <c r="D2" s="299"/>
      <c r="E2" s="299"/>
      <c r="F2" s="299"/>
      <c r="G2" s="299"/>
      <c r="H2" s="299"/>
      <c r="I2" s="299"/>
      <c r="J2" s="299"/>
    </row>
    <row r="3" spans="1:15" x14ac:dyDescent="0.2">
      <c r="A3" s="71" t="s">
        <v>206</v>
      </c>
      <c r="B3" s="300" t="s">
        <v>263</v>
      </c>
      <c r="C3" s="300"/>
      <c r="D3" s="300"/>
      <c r="E3" s="300"/>
      <c r="F3" s="300"/>
      <c r="G3" s="300"/>
      <c r="H3" s="300"/>
      <c r="I3" s="300"/>
      <c r="J3" s="300"/>
    </row>
    <row r="4" spans="1:15" x14ac:dyDescent="0.2">
      <c r="A4" s="72" t="s">
        <v>207</v>
      </c>
      <c r="B4" s="73">
        <v>44634</v>
      </c>
      <c r="C4" s="300" t="s">
        <v>208</v>
      </c>
      <c r="D4" s="300"/>
      <c r="E4" s="300"/>
      <c r="F4" s="300"/>
      <c r="G4" s="300"/>
      <c r="H4" s="300" t="s">
        <v>264</v>
      </c>
      <c r="I4" s="300"/>
      <c r="J4" s="300"/>
    </row>
    <row r="5" spans="1:15" ht="23.25" customHeight="1" x14ac:dyDescent="0.2">
      <c r="A5" s="79" t="s">
        <v>4</v>
      </c>
      <c r="B5" s="79" t="s">
        <v>210</v>
      </c>
      <c r="C5" s="317" t="s">
        <v>211</v>
      </c>
      <c r="D5" s="319"/>
      <c r="E5" s="318"/>
      <c r="F5" s="79" t="s">
        <v>212</v>
      </c>
      <c r="G5" s="317" t="s">
        <v>213</v>
      </c>
      <c r="H5" s="318"/>
      <c r="I5" s="80" t="s">
        <v>214</v>
      </c>
      <c r="J5" s="79" t="s">
        <v>215</v>
      </c>
    </row>
    <row r="6" spans="1:15" ht="38.25" x14ac:dyDescent="0.2">
      <c r="A6" s="72">
        <v>1</v>
      </c>
      <c r="B6" s="118" t="s">
        <v>265</v>
      </c>
      <c r="C6" s="308" t="s">
        <v>266</v>
      </c>
      <c r="D6" s="309"/>
      <c r="E6" s="320"/>
      <c r="F6" s="87" t="s">
        <v>267</v>
      </c>
      <c r="G6" s="308" t="s">
        <v>268</v>
      </c>
      <c r="H6" s="309"/>
      <c r="I6" s="126" t="s">
        <v>250</v>
      </c>
      <c r="J6" s="97" t="s">
        <v>251</v>
      </c>
    </row>
    <row r="7" spans="1:15" ht="46.5" customHeight="1" x14ac:dyDescent="0.2">
      <c r="A7" s="72">
        <v>2</v>
      </c>
      <c r="B7" s="118" t="s">
        <v>269</v>
      </c>
      <c r="C7" s="308" t="s">
        <v>270</v>
      </c>
      <c r="D7" s="309"/>
      <c r="E7" s="320"/>
      <c r="F7" s="87" t="s">
        <v>271</v>
      </c>
      <c r="G7" s="308" t="s">
        <v>272</v>
      </c>
      <c r="H7" s="309"/>
      <c r="I7" s="126" t="s">
        <v>250</v>
      </c>
      <c r="J7" s="97" t="s">
        <v>251</v>
      </c>
    </row>
    <row r="8" spans="1:15" ht="51" x14ac:dyDescent="0.2">
      <c r="A8" s="86">
        <v>3</v>
      </c>
      <c r="B8" s="118" t="s">
        <v>273</v>
      </c>
      <c r="C8" s="308" t="s">
        <v>32</v>
      </c>
      <c r="D8" s="309"/>
      <c r="E8" s="320"/>
      <c r="F8" s="87" t="s">
        <v>274</v>
      </c>
      <c r="G8" s="308" t="s">
        <v>275</v>
      </c>
      <c r="H8" s="309"/>
      <c r="I8" s="126" t="s">
        <v>250</v>
      </c>
      <c r="J8" s="97" t="s">
        <v>276</v>
      </c>
    </row>
    <row r="9" spans="1:15" ht="9.9499999999999993" customHeight="1" x14ac:dyDescent="0.2">
      <c r="A9" s="303"/>
      <c r="B9" s="303"/>
      <c r="C9" s="303"/>
      <c r="D9" s="303"/>
      <c r="E9" s="303"/>
      <c r="F9" s="303"/>
      <c r="G9" s="303"/>
      <c r="H9" s="303"/>
      <c r="I9" s="303"/>
      <c r="J9" s="303"/>
    </row>
    <row r="10" spans="1:15" ht="12.75" customHeight="1" x14ac:dyDescent="0.2">
      <c r="A10" s="313" t="s">
        <v>4</v>
      </c>
      <c r="B10" s="314" t="s">
        <v>277</v>
      </c>
      <c r="C10" s="313" t="s">
        <v>230</v>
      </c>
      <c r="D10" s="313" t="s">
        <v>231</v>
      </c>
      <c r="E10" s="313" t="s">
        <v>278</v>
      </c>
      <c r="F10" s="313"/>
      <c r="G10" s="315" t="s">
        <v>279</v>
      </c>
      <c r="H10" s="316"/>
      <c r="I10" s="313" t="s">
        <v>280</v>
      </c>
      <c r="J10" s="313"/>
    </row>
    <row r="11" spans="1:15" ht="24" x14ac:dyDescent="0.25">
      <c r="A11" s="313"/>
      <c r="B11" s="314"/>
      <c r="C11" s="313"/>
      <c r="D11" s="313"/>
      <c r="E11" s="81" t="s">
        <v>232</v>
      </c>
      <c r="F11" s="81" t="s">
        <v>61</v>
      </c>
      <c r="G11" s="82" t="s">
        <v>232</v>
      </c>
      <c r="H11" s="82" t="s">
        <v>61</v>
      </c>
      <c r="I11" s="81" t="s">
        <v>232</v>
      </c>
      <c r="J11" s="81" t="s">
        <v>61</v>
      </c>
      <c r="L11"/>
      <c r="M11"/>
      <c r="N11"/>
      <c r="O11"/>
    </row>
    <row r="12" spans="1:15" ht="15" x14ac:dyDescent="0.25">
      <c r="A12" s="127">
        <v>1</v>
      </c>
      <c r="B12" s="128" t="s">
        <v>281</v>
      </c>
      <c r="C12" s="118" t="s">
        <v>230</v>
      </c>
      <c r="D12" s="129">
        <v>2</v>
      </c>
      <c r="E12" s="118">
        <v>56.95</v>
      </c>
      <c r="F12" s="130">
        <f>E12*D12</f>
        <v>113.9</v>
      </c>
      <c r="G12" s="118">
        <v>64.900000000000006</v>
      </c>
      <c r="H12" s="131">
        <f t="shared" ref="H12:H15" si="0">G12*D12</f>
        <v>129.80000000000001</v>
      </c>
      <c r="I12" s="118">
        <v>55</v>
      </c>
      <c r="J12" s="131">
        <f>I12*D12</f>
        <v>110</v>
      </c>
      <c r="L12"/>
      <c r="M12"/>
      <c r="N12"/>
      <c r="O12"/>
    </row>
    <row r="13" spans="1:15" ht="15" x14ac:dyDescent="0.25">
      <c r="A13" s="127">
        <v>2</v>
      </c>
      <c r="B13" s="128" t="s">
        <v>282</v>
      </c>
      <c r="C13" s="118" t="s">
        <v>230</v>
      </c>
      <c r="D13" s="129">
        <v>1</v>
      </c>
      <c r="E13" s="118">
        <v>56.95</v>
      </c>
      <c r="F13" s="130">
        <f t="shared" ref="F13:F15" si="1">E13*D13</f>
        <v>56.95</v>
      </c>
      <c r="G13" s="118">
        <v>64.900000000000006</v>
      </c>
      <c r="H13" s="131">
        <f t="shared" si="0"/>
        <v>64.900000000000006</v>
      </c>
      <c r="I13" s="118">
        <v>55</v>
      </c>
      <c r="J13" s="131">
        <f t="shared" ref="J13:J15" si="2">I13*D13</f>
        <v>55</v>
      </c>
      <c r="L13"/>
      <c r="M13"/>
      <c r="N13"/>
      <c r="O13"/>
    </row>
    <row r="14" spans="1:15" ht="15" x14ac:dyDescent="0.25">
      <c r="A14" s="127">
        <v>3</v>
      </c>
      <c r="B14" s="128" t="s">
        <v>283</v>
      </c>
      <c r="C14" s="118" t="s">
        <v>230</v>
      </c>
      <c r="D14" s="129">
        <v>1</v>
      </c>
      <c r="E14" s="118">
        <v>56.95</v>
      </c>
      <c r="F14" s="130">
        <f t="shared" si="1"/>
        <v>56.95</v>
      </c>
      <c r="G14" s="118">
        <v>64.900000000000006</v>
      </c>
      <c r="H14" s="131">
        <f t="shared" si="0"/>
        <v>64.900000000000006</v>
      </c>
      <c r="I14" s="118">
        <v>55</v>
      </c>
      <c r="J14" s="131">
        <f t="shared" si="2"/>
        <v>55</v>
      </c>
      <c r="L14"/>
      <c r="M14"/>
      <c r="N14"/>
      <c r="O14"/>
    </row>
    <row r="15" spans="1:15" ht="15" x14ac:dyDescent="0.25">
      <c r="A15" s="127">
        <v>4</v>
      </c>
      <c r="B15" s="128" t="s">
        <v>284</v>
      </c>
      <c r="C15" s="118" t="s">
        <v>230</v>
      </c>
      <c r="D15" s="132">
        <v>1</v>
      </c>
      <c r="E15" s="118">
        <v>56.95</v>
      </c>
      <c r="F15" s="130">
        <f t="shared" si="1"/>
        <v>56.95</v>
      </c>
      <c r="G15" s="118">
        <v>64.900000000000006</v>
      </c>
      <c r="H15" s="131">
        <f t="shared" si="0"/>
        <v>64.900000000000006</v>
      </c>
      <c r="I15" s="118">
        <v>55</v>
      </c>
      <c r="J15" s="131">
        <f t="shared" si="2"/>
        <v>55</v>
      </c>
      <c r="L15"/>
      <c r="M15"/>
      <c r="N15"/>
      <c r="O15"/>
    </row>
    <row r="16" spans="1:15" ht="15" x14ac:dyDescent="0.25">
      <c r="A16" s="304" t="s">
        <v>235</v>
      </c>
      <c r="B16" s="305"/>
      <c r="C16" s="305"/>
      <c r="D16" s="306"/>
      <c r="E16" s="307">
        <f>SUM(F12:F15)</f>
        <v>284.75</v>
      </c>
      <c r="F16" s="307"/>
      <c r="G16" s="94"/>
      <c r="H16" s="95">
        <f>SUM(H12:H15)</f>
        <v>324.5</v>
      </c>
      <c r="I16" s="91"/>
      <c r="J16" s="92">
        <f>SUM(J12:J15)</f>
        <v>275</v>
      </c>
      <c r="L16"/>
      <c r="M16"/>
      <c r="N16"/>
      <c r="O16"/>
    </row>
    <row r="17" spans="1:15" ht="15" x14ac:dyDescent="0.25">
      <c r="A17" s="300" t="s">
        <v>236</v>
      </c>
      <c r="B17" s="300"/>
      <c r="C17" s="300"/>
      <c r="D17" s="300"/>
      <c r="E17" s="300"/>
      <c r="F17" s="300"/>
      <c r="G17" s="300"/>
      <c r="H17" s="300"/>
      <c r="I17" s="300"/>
      <c r="J17" s="300"/>
      <c r="L17"/>
      <c r="M17"/>
      <c r="N17"/>
      <c r="O17"/>
    </row>
    <row r="18" spans="1:15" ht="15" x14ac:dyDescent="0.25">
      <c r="A18" s="302" t="s">
        <v>237</v>
      </c>
      <c r="B18" s="302"/>
      <c r="C18" s="302"/>
      <c r="D18" s="302"/>
      <c r="E18" s="302"/>
      <c r="F18" s="310" t="s">
        <v>238</v>
      </c>
      <c r="G18" s="310"/>
      <c r="H18" s="310"/>
      <c r="I18" s="310"/>
      <c r="J18" s="310"/>
      <c r="L18"/>
      <c r="M18"/>
      <c r="N18"/>
      <c r="O18"/>
    </row>
    <row r="19" spans="1:15" x14ac:dyDescent="0.2">
      <c r="A19" s="300" t="str">
        <f>I10</f>
        <v>VIP TECH</v>
      </c>
      <c r="B19" s="300"/>
      <c r="C19" s="300"/>
      <c r="D19" s="300"/>
      <c r="E19" s="300"/>
      <c r="F19" s="301">
        <f>MINA(E16,H16,J16)</f>
        <v>275</v>
      </c>
      <c r="G19" s="302"/>
      <c r="H19" s="302"/>
      <c r="I19" s="302"/>
      <c r="J19" s="302"/>
    </row>
    <row r="20" spans="1:15" ht="15" x14ac:dyDescent="0.25">
      <c r="A20"/>
      <c r="B20"/>
      <c r="C20"/>
      <c r="D20"/>
      <c r="E20"/>
      <c r="F20"/>
      <c r="G20"/>
      <c r="H20"/>
      <c r="I20"/>
      <c r="J20"/>
    </row>
    <row r="21" spans="1:15" ht="9.9499999999999993" customHeight="1" x14ac:dyDescent="0.2">
      <c r="A21" s="300"/>
      <c r="B21" s="300"/>
      <c r="C21" s="300"/>
      <c r="D21" s="300"/>
      <c r="E21" s="300"/>
      <c r="F21" s="300"/>
      <c r="G21" s="300"/>
      <c r="H21" s="300"/>
      <c r="I21" s="300"/>
      <c r="J21" s="300"/>
    </row>
    <row r="22" spans="1:15" x14ac:dyDescent="0.2">
      <c r="A22" s="298" t="s">
        <v>239</v>
      </c>
      <c r="B22" s="298"/>
      <c r="C22" s="298"/>
      <c r="D22" s="298"/>
      <c r="E22" s="298"/>
      <c r="F22" s="298"/>
      <c r="G22" s="298"/>
      <c r="H22" s="298"/>
      <c r="I22" s="298"/>
      <c r="J22" s="298"/>
    </row>
    <row r="23" spans="1:15" x14ac:dyDescent="0.2">
      <c r="A23" s="311" t="s">
        <v>240</v>
      </c>
      <c r="B23" s="311"/>
      <c r="C23" s="311"/>
      <c r="D23" s="311"/>
      <c r="E23" s="311"/>
      <c r="F23" s="312" t="s">
        <v>241</v>
      </c>
      <c r="G23" s="311"/>
      <c r="H23" s="311"/>
      <c r="I23" s="311"/>
      <c r="J23" s="311"/>
    </row>
    <row r="24" spans="1:15" ht="18" customHeight="1" x14ac:dyDescent="0.2">
      <c r="A24" s="297" t="s">
        <v>186</v>
      </c>
      <c r="B24" s="297"/>
      <c r="C24" s="297"/>
      <c r="D24" s="297"/>
      <c r="E24" s="297"/>
      <c r="F24" s="297" t="s">
        <v>186</v>
      </c>
      <c r="G24" s="297"/>
      <c r="H24" s="297"/>
      <c r="I24" s="297"/>
      <c r="J24" s="297"/>
    </row>
    <row r="27" spans="1:15" ht="15" x14ac:dyDescent="0.25">
      <c r="A27"/>
      <c r="B27"/>
      <c r="C27"/>
      <c r="D27"/>
      <c r="E27"/>
      <c r="F27"/>
      <c r="G27"/>
    </row>
    <row r="28" spans="1:15" ht="15" x14ac:dyDescent="0.25">
      <c r="A28"/>
      <c r="B28"/>
      <c r="C28"/>
      <c r="D28"/>
      <c r="E28"/>
      <c r="F28"/>
      <c r="G28"/>
    </row>
    <row r="29" spans="1:15" ht="15" x14ac:dyDescent="0.25">
      <c r="A29"/>
      <c r="B29"/>
      <c r="C29"/>
      <c r="D29"/>
      <c r="E29"/>
      <c r="F29"/>
      <c r="G29"/>
    </row>
    <row r="30" spans="1:15" ht="15" x14ac:dyDescent="0.25">
      <c r="A30"/>
      <c r="B30"/>
      <c r="C30"/>
      <c r="D30"/>
      <c r="E30"/>
      <c r="F30"/>
      <c r="G30"/>
    </row>
    <row r="31" spans="1:15" ht="15" x14ac:dyDescent="0.25">
      <c r="A31"/>
      <c r="B31"/>
      <c r="C31"/>
      <c r="D31"/>
      <c r="E31"/>
      <c r="F31"/>
      <c r="G31"/>
    </row>
    <row r="32" spans="1:15" ht="15" x14ac:dyDescent="0.25">
      <c r="A32"/>
      <c r="B32"/>
      <c r="C32"/>
      <c r="D32"/>
      <c r="E32"/>
      <c r="F32"/>
      <c r="G32"/>
    </row>
    <row r="33" spans="1:7" ht="15" x14ac:dyDescent="0.25">
      <c r="A33"/>
      <c r="B33"/>
      <c r="C33"/>
      <c r="D33"/>
      <c r="E33"/>
      <c r="F33"/>
      <c r="G33"/>
    </row>
    <row r="34" spans="1:7" ht="15" x14ac:dyDescent="0.25">
      <c r="A34"/>
      <c r="B34"/>
      <c r="C34"/>
      <c r="D34"/>
      <c r="E34"/>
      <c r="F34"/>
      <c r="G34"/>
    </row>
    <row r="35" spans="1:7" ht="15" x14ac:dyDescent="0.25">
      <c r="A35"/>
      <c r="B35"/>
      <c r="C35"/>
      <c r="D35"/>
      <c r="E35"/>
      <c r="F35"/>
      <c r="G35"/>
    </row>
    <row r="36" spans="1:7" ht="15" x14ac:dyDescent="0.25">
      <c r="A36"/>
      <c r="B36"/>
      <c r="C36"/>
      <c r="D36"/>
      <c r="E36"/>
      <c r="F36"/>
      <c r="G36"/>
    </row>
    <row r="37" spans="1:7" ht="15" x14ac:dyDescent="0.25">
      <c r="A37"/>
      <c r="B37"/>
      <c r="C37"/>
      <c r="D37"/>
      <c r="E37"/>
      <c r="F37"/>
      <c r="G37"/>
    </row>
    <row r="38" spans="1:7" ht="15" x14ac:dyDescent="0.25">
      <c r="A38"/>
      <c r="B38"/>
      <c r="C38"/>
      <c r="D38"/>
      <c r="E38"/>
      <c r="F38"/>
      <c r="G38"/>
    </row>
    <row r="39" spans="1:7" ht="15" x14ac:dyDescent="0.25">
      <c r="A39"/>
      <c r="B39"/>
      <c r="C39"/>
      <c r="D39"/>
      <c r="E39"/>
      <c r="F39"/>
      <c r="G39"/>
    </row>
  </sheetData>
  <mergeCells count="33">
    <mergeCell ref="A2:J2"/>
    <mergeCell ref="B3:J3"/>
    <mergeCell ref="C4:G4"/>
    <mergeCell ref="H4:J4"/>
    <mergeCell ref="C5:E5"/>
    <mergeCell ref="G5:H5"/>
    <mergeCell ref="C6:E6"/>
    <mergeCell ref="G6:H6"/>
    <mergeCell ref="C7:E7"/>
    <mergeCell ref="G7:H7"/>
    <mergeCell ref="C8:E8"/>
    <mergeCell ref="G8:H8"/>
    <mergeCell ref="A19:E19"/>
    <mergeCell ref="F19:J19"/>
    <mergeCell ref="A9:J9"/>
    <mergeCell ref="A10:A11"/>
    <mergeCell ref="B10:B11"/>
    <mergeCell ref="C10:C11"/>
    <mergeCell ref="D10:D11"/>
    <mergeCell ref="E10:F10"/>
    <mergeCell ref="G10:H10"/>
    <mergeCell ref="I10:J10"/>
    <mergeCell ref="A16:D16"/>
    <mergeCell ref="E16:F16"/>
    <mergeCell ref="A17:J17"/>
    <mergeCell ref="A18:E18"/>
    <mergeCell ref="F18:J18"/>
    <mergeCell ref="A21:J21"/>
    <mergeCell ref="A22:J22"/>
    <mergeCell ref="A23:E23"/>
    <mergeCell ref="F23:J23"/>
    <mergeCell ref="A24:E24"/>
    <mergeCell ref="F24:J24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3:J27"/>
  <sheetViews>
    <sheetView topLeftCell="A2" zoomScaleNormal="100" workbookViewId="0">
      <selection activeCell="A8" sqref="A8"/>
    </sheetView>
  </sheetViews>
  <sheetFormatPr defaultColWidth="9.140625" defaultRowHeight="12.75" x14ac:dyDescent="0.2"/>
  <cols>
    <col min="1" max="1" width="8.85546875" style="83" bestFit="1" customWidth="1"/>
    <col min="2" max="2" width="28.85546875" style="83" customWidth="1"/>
    <col min="3" max="3" width="7.28515625" style="83" bestFit="1" customWidth="1"/>
    <col min="4" max="4" width="4.85546875" style="83" bestFit="1" customWidth="1"/>
    <col min="5" max="5" width="11" style="83" bestFit="1" customWidth="1"/>
    <col min="6" max="6" width="13.7109375" style="83" bestFit="1" customWidth="1"/>
    <col min="7" max="7" width="11" style="83" bestFit="1" customWidth="1"/>
    <col min="8" max="8" width="18.5703125" style="83" customWidth="1"/>
    <col min="9" max="9" width="11.7109375" style="83" customWidth="1"/>
    <col min="10" max="10" width="15.28515625" style="83" bestFit="1" customWidth="1"/>
    <col min="11" max="11" width="5" style="83" customWidth="1"/>
    <col min="12" max="16384" width="9.140625" style="83"/>
  </cols>
  <sheetData>
    <row r="3" spans="1:10" x14ac:dyDescent="0.2">
      <c r="A3" s="299" t="s">
        <v>205</v>
      </c>
      <c r="B3" s="299"/>
      <c r="C3" s="299"/>
      <c r="D3" s="299"/>
      <c r="E3" s="299"/>
      <c r="F3" s="299"/>
      <c r="G3" s="299"/>
      <c r="H3" s="299"/>
      <c r="I3" s="299"/>
      <c r="J3" s="299"/>
    </row>
    <row r="4" spans="1:10" x14ac:dyDescent="0.2">
      <c r="A4" s="71" t="s">
        <v>206</v>
      </c>
      <c r="B4" s="300" t="s">
        <v>245</v>
      </c>
      <c r="C4" s="300"/>
      <c r="D4" s="300"/>
      <c r="E4" s="300"/>
      <c r="F4" s="300"/>
      <c r="G4" s="300"/>
      <c r="H4" s="300"/>
      <c r="I4" s="300"/>
      <c r="J4" s="300"/>
    </row>
    <row r="5" spans="1:10" x14ac:dyDescent="0.2">
      <c r="A5" s="72" t="s">
        <v>207</v>
      </c>
      <c r="B5" s="73">
        <v>44614</v>
      </c>
      <c r="C5" s="300" t="s">
        <v>208</v>
      </c>
      <c r="D5" s="300"/>
      <c r="E5" s="300"/>
      <c r="F5" s="300"/>
      <c r="G5" s="300"/>
      <c r="H5" s="300" t="s">
        <v>209</v>
      </c>
      <c r="I5" s="300"/>
      <c r="J5" s="300"/>
    </row>
    <row r="6" spans="1:10" ht="23.25" customHeight="1" x14ac:dyDescent="0.2">
      <c r="A6" s="79" t="s">
        <v>4</v>
      </c>
      <c r="B6" s="79" t="s">
        <v>210</v>
      </c>
      <c r="C6" s="317" t="s">
        <v>211</v>
      </c>
      <c r="D6" s="319"/>
      <c r="E6" s="318"/>
      <c r="F6" s="79" t="s">
        <v>212</v>
      </c>
      <c r="G6" s="317" t="s">
        <v>213</v>
      </c>
      <c r="H6" s="318"/>
      <c r="I6" s="80" t="s">
        <v>214</v>
      </c>
      <c r="J6" s="79" t="s">
        <v>215</v>
      </c>
    </row>
    <row r="7" spans="1:10" ht="25.5" x14ac:dyDescent="0.2">
      <c r="A7" s="72">
        <v>1</v>
      </c>
      <c r="B7" s="86" t="s">
        <v>246</v>
      </c>
      <c r="C7" s="308" t="s">
        <v>247</v>
      </c>
      <c r="D7" s="309"/>
      <c r="E7" s="320"/>
      <c r="F7" s="87" t="s">
        <v>248</v>
      </c>
      <c r="G7" s="308" t="s">
        <v>249</v>
      </c>
      <c r="H7" s="309"/>
      <c r="I7" s="106" t="s">
        <v>250</v>
      </c>
      <c r="J7" s="97" t="s">
        <v>251</v>
      </c>
    </row>
    <row r="8" spans="1:10" ht="25.5" x14ac:dyDescent="0.2">
      <c r="A8" s="72">
        <v>2</v>
      </c>
      <c r="B8" s="118" t="s">
        <v>252</v>
      </c>
      <c r="C8" s="308" t="s">
        <v>253</v>
      </c>
      <c r="D8" s="309"/>
      <c r="E8" s="320"/>
      <c r="F8" s="87" t="s">
        <v>254</v>
      </c>
      <c r="G8" s="308" t="s">
        <v>255</v>
      </c>
      <c r="H8" s="309"/>
      <c r="I8" s="106" t="s">
        <v>250</v>
      </c>
      <c r="J8" s="97" t="s">
        <v>251</v>
      </c>
    </row>
    <row r="9" spans="1:10" ht="51" x14ac:dyDescent="0.2">
      <c r="A9" s="86">
        <v>3</v>
      </c>
      <c r="B9" s="118" t="s">
        <v>256</v>
      </c>
      <c r="C9" s="308" t="s">
        <v>257</v>
      </c>
      <c r="D9" s="309"/>
      <c r="E9" s="320"/>
      <c r="F9" s="87" t="s">
        <v>258</v>
      </c>
      <c r="G9" s="308" t="s">
        <v>259</v>
      </c>
      <c r="H9" s="309"/>
      <c r="I9" s="106" t="s">
        <v>250</v>
      </c>
      <c r="J9" s="97" t="s">
        <v>260</v>
      </c>
    </row>
    <row r="10" spans="1:10" ht="9.9499999999999993" customHeight="1" x14ac:dyDescent="0.2">
      <c r="A10" s="303"/>
      <c r="B10" s="303"/>
      <c r="C10" s="303"/>
      <c r="D10" s="303"/>
      <c r="E10" s="303"/>
      <c r="F10" s="303"/>
      <c r="G10" s="303"/>
      <c r="H10" s="303"/>
      <c r="I10" s="303"/>
      <c r="J10" s="303"/>
    </row>
    <row r="11" spans="1:10" x14ac:dyDescent="0.2">
      <c r="A11" s="313" t="s">
        <v>4</v>
      </c>
      <c r="B11" s="314" t="s">
        <v>229</v>
      </c>
      <c r="C11" s="313" t="s">
        <v>230</v>
      </c>
      <c r="D11" s="313" t="s">
        <v>231</v>
      </c>
      <c r="E11" s="313" t="s">
        <v>246</v>
      </c>
      <c r="F11" s="313"/>
      <c r="G11" s="315" t="s">
        <v>261</v>
      </c>
      <c r="H11" s="316"/>
      <c r="I11" s="313" t="s">
        <v>262</v>
      </c>
      <c r="J11" s="313"/>
    </row>
    <row r="12" spans="1:10" ht="24" x14ac:dyDescent="0.2">
      <c r="A12" s="313"/>
      <c r="B12" s="314"/>
      <c r="C12" s="313"/>
      <c r="D12" s="313"/>
      <c r="E12" s="81" t="s">
        <v>232</v>
      </c>
      <c r="F12" s="81" t="s">
        <v>61</v>
      </c>
      <c r="G12" s="82" t="s">
        <v>232</v>
      </c>
      <c r="H12" s="82" t="s">
        <v>61</v>
      </c>
      <c r="I12" s="81" t="s">
        <v>232</v>
      </c>
      <c r="J12" s="81" t="s">
        <v>61</v>
      </c>
    </row>
    <row r="13" spans="1:10" x14ac:dyDescent="0.2">
      <c r="A13" s="72">
        <v>1</v>
      </c>
      <c r="B13" s="117" t="s">
        <v>71</v>
      </c>
      <c r="C13" s="78" t="s">
        <v>234</v>
      </c>
      <c r="D13" s="75">
        <v>6</v>
      </c>
      <c r="E13" s="109">
        <v>2.5</v>
      </c>
      <c r="F13" s="77">
        <f>E13*D13</f>
        <v>15</v>
      </c>
      <c r="G13" s="110">
        <v>2.19</v>
      </c>
      <c r="H13" s="85">
        <f>G13*D13</f>
        <v>13.14</v>
      </c>
      <c r="I13" s="77">
        <v>2.6</v>
      </c>
      <c r="J13" s="77">
        <f>I13*D13</f>
        <v>15.600000000000001</v>
      </c>
    </row>
    <row r="14" spans="1:10" x14ac:dyDescent="0.2">
      <c r="A14" s="72">
        <v>2</v>
      </c>
      <c r="B14" s="117" t="s">
        <v>72</v>
      </c>
      <c r="C14" s="78" t="s">
        <v>234</v>
      </c>
      <c r="D14" s="75">
        <v>1</v>
      </c>
      <c r="E14" s="109">
        <v>7</v>
      </c>
      <c r="F14" s="77">
        <f t="shared" ref="F14:F17" si="0">E14*D14</f>
        <v>7</v>
      </c>
      <c r="G14" s="110">
        <v>2.16</v>
      </c>
      <c r="H14" s="85">
        <f t="shared" ref="H14:H17" si="1">G14*D14</f>
        <v>2.16</v>
      </c>
      <c r="I14" s="77">
        <v>7.59</v>
      </c>
      <c r="J14" s="77">
        <f t="shared" ref="J14:J17" si="2">I14*D14</f>
        <v>7.59</v>
      </c>
    </row>
    <row r="15" spans="1:10" x14ac:dyDescent="0.2">
      <c r="A15" s="72">
        <v>3</v>
      </c>
      <c r="B15" s="117" t="s">
        <v>73</v>
      </c>
      <c r="C15" s="78" t="s">
        <v>234</v>
      </c>
      <c r="D15" s="75">
        <v>1</v>
      </c>
      <c r="E15" s="109">
        <v>9</v>
      </c>
      <c r="F15" s="77">
        <f t="shared" si="0"/>
        <v>9</v>
      </c>
      <c r="G15" s="110">
        <v>9.99</v>
      </c>
      <c r="H15" s="85">
        <f t="shared" si="1"/>
        <v>9.99</v>
      </c>
      <c r="I15" s="77">
        <v>5.15</v>
      </c>
      <c r="J15" s="77">
        <f t="shared" si="2"/>
        <v>5.15</v>
      </c>
    </row>
    <row r="16" spans="1:10" ht="17.25" customHeight="1" x14ac:dyDescent="0.2">
      <c r="A16" s="72">
        <v>4</v>
      </c>
      <c r="B16" s="117" t="s">
        <v>74</v>
      </c>
      <c r="C16" s="78" t="s">
        <v>234</v>
      </c>
      <c r="D16" s="75">
        <v>36</v>
      </c>
      <c r="E16" s="76">
        <v>18</v>
      </c>
      <c r="F16" s="77">
        <f t="shared" si="0"/>
        <v>648</v>
      </c>
      <c r="G16" s="84">
        <v>19.899999999999999</v>
      </c>
      <c r="H16" s="85">
        <f t="shared" si="1"/>
        <v>716.4</v>
      </c>
      <c r="I16" s="77">
        <v>15.15</v>
      </c>
      <c r="J16" s="77">
        <f t="shared" si="2"/>
        <v>545.4</v>
      </c>
    </row>
    <row r="17" spans="1:10" ht="17.25" customHeight="1" x14ac:dyDescent="0.2">
      <c r="A17" s="72">
        <v>5</v>
      </c>
      <c r="B17" s="117" t="s">
        <v>75</v>
      </c>
      <c r="C17" s="78" t="s">
        <v>234</v>
      </c>
      <c r="D17" s="75">
        <v>13</v>
      </c>
      <c r="E17" s="76">
        <v>45</v>
      </c>
      <c r="F17" s="77">
        <f t="shared" si="0"/>
        <v>585</v>
      </c>
      <c r="G17" s="84">
        <v>54.9</v>
      </c>
      <c r="H17" s="85">
        <f t="shared" si="1"/>
        <v>713.69999999999993</v>
      </c>
      <c r="I17" s="77">
        <v>42</v>
      </c>
      <c r="J17" s="77">
        <f t="shared" si="2"/>
        <v>546</v>
      </c>
    </row>
    <row r="18" spans="1:10" x14ac:dyDescent="0.2">
      <c r="A18" s="304" t="s">
        <v>235</v>
      </c>
      <c r="B18" s="305"/>
      <c r="C18" s="305"/>
      <c r="D18" s="306"/>
      <c r="E18" s="307">
        <f>SUM(F13:F17)</f>
        <v>1264</v>
      </c>
      <c r="F18" s="307"/>
      <c r="G18" s="94"/>
      <c r="H18" s="95">
        <f>SUM(H13:H17)</f>
        <v>1455.3899999999999</v>
      </c>
      <c r="I18" s="91"/>
      <c r="J18" s="92">
        <f>SUM(J13:J17)</f>
        <v>1119.74</v>
      </c>
    </row>
    <row r="19" spans="1:10" ht="9.9499999999999993" customHeight="1" x14ac:dyDescent="0.2"/>
    <row r="20" spans="1:10" ht="11.25" customHeight="1" x14ac:dyDescent="0.2">
      <c r="A20" s="300" t="s">
        <v>236</v>
      </c>
      <c r="B20" s="300"/>
      <c r="C20" s="300"/>
      <c r="D20" s="300"/>
      <c r="E20" s="300"/>
      <c r="F20" s="300"/>
      <c r="G20" s="300"/>
      <c r="H20" s="300"/>
      <c r="I20" s="300"/>
      <c r="J20" s="300"/>
    </row>
    <row r="21" spans="1:10" x14ac:dyDescent="0.2">
      <c r="A21" s="302" t="s">
        <v>237</v>
      </c>
      <c r="B21" s="302"/>
      <c r="C21" s="302"/>
      <c r="D21" s="302"/>
      <c r="E21" s="302"/>
      <c r="F21" s="310" t="s">
        <v>238</v>
      </c>
      <c r="G21" s="310"/>
      <c r="H21" s="310"/>
      <c r="I21" s="310"/>
      <c r="J21" s="310"/>
    </row>
    <row r="22" spans="1:10" x14ac:dyDescent="0.2">
      <c r="A22" s="300" t="str">
        <f>I11</f>
        <v>ARP</v>
      </c>
      <c r="B22" s="300"/>
      <c r="C22" s="300"/>
      <c r="D22" s="300"/>
      <c r="E22" s="300"/>
      <c r="F22" s="301">
        <f>J18</f>
        <v>1119.74</v>
      </c>
      <c r="G22" s="302"/>
      <c r="H22" s="302"/>
      <c r="I22" s="302"/>
      <c r="J22" s="302"/>
    </row>
    <row r="23" spans="1:10" ht="15" x14ac:dyDescent="0.25">
      <c r="A23"/>
      <c r="B23"/>
      <c r="C23"/>
      <c r="D23"/>
      <c r="E23"/>
      <c r="F23"/>
      <c r="G23"/>
      <c r="H23"/>
      <c r="I23"/>
      <c r="J23"/>
    </row>
    <row r="24" spans="1:10" ht="9.9499999999999993" customHeight="1" x14ac:dyDescent="0.2">
      <c r="A24" s="300"/>
      <c r="B24" s="300"/>
      <c r="C24" s="300"/>
      <c r="D24" s="300"/>
      <c r="E24" s="300"/>
      <c r="F24" s="300"/>
      <c r="G24" s="300"/>
      <c r="H24" s="300"/>
      <c r="I24" s="300"/>
      <c r="J24" s="300"/>
    </row>
    <row r="25" spans="1:10" x14ac:dyDescent="0.2">
      <c r="A25" s="298" t="s">
        <v>239</v>
      </c>
      <c r="B25" s="298"/>
      <c r="C25" s="298"/>
      <c r="D25" s="298"/>
      <c r="E25" s="298"/>
      <c r="F25" s="298"/>
      <c r="G25" s="298"/>
      <c r="H25" s="298"/>
      <c r="I25" s="298"/>
      <c r="J25" s="298"/>
    </row>
    <row r="26" spans="1:10" x14ac:dyDescent="0.2">
      <c r="A26" s="311" t="s">
        <v>240</v>
      </c>
      <c r="B26" s="311"/>
      <c r="C26" s="311"/>
      <c r="D26" s="311"/>
      <c r="E26" s="311"/>
      <c r="F26" s="312" t="s">
        <v>241</v>
      </c>
      <c r="G26" s="311"/>
      <c r="H26" s="311"/>
      <c r="I26" s="311"/>
      <c r="J26" s="311"/>
    </row>
    <row r="27" spans="1:10" ht="18" customHeight="1" x14ac:dyDescent="0.2">
      <c r="A27" s="297" t="s">
        <v>186</v>
      </c>
      <c r="B27" s="297"/>
      <c r="C27" s="297"/>
      <c r="D27" s="297"/>
      <c r="E27" s="297"/>
      <c r="F27" s="297" t="s">
        <v>186</v>
      </c>
      <c r="G27" s="297"/>
      <c r="H27" s="297"/>
      <c r="I27" s="297"/>
      <c r="J27" s="297"/>
    </row>
  </sheetData>
  <mergeCells count="33">
    <mergeCell ref="A24:J24"/>
    <mergeCell ref="A25:J25"/>
    <mergeCell ref="A26:E26"/>
    <mergeCell ref="F26:J26"/>
    <mergeCell ref="A27:E27"/>
    <mergeCell ref="F27:J27"/>
    <mergeCell ref="A22:E22"/>
    <mergeCell ref="F22:J22"/>
    <mergeCell ref="A10:J10"/>
    <mergeCell ref="A11:A12"/>
    <mergeCell ref="B11:B12"/>
    <mergeCell ref="C11:C12"/>
    <mergeCell ref="D11:D12"/>
    <mergeCell ref="E11:F11"/>
    <mergeCell ref="G11:H11"/>
    <mergeCell ref="I11:J11"/>
    <mergeCell ref="A18:D18"/>
    <mergeCell ref="E18:F18"/>
    <mergeCell ref="A20:J20"/>
    <mergeCell ref="A21:E21"/>
    <mergeCell ref="F21:J21"/>
    <mergeCell ref="C7:E7"/>
    <mergeCell ref="G7:H7"/>
    <mergeCell ref="C8:E8"/>
    <mergeCell ref="G8:H8"/>
    <mergeCell ref="C9:E9"/>
    <mergeCell ref="G9:H9"/>
    <mergeCell ref="A3:J3"/>
    <mergeCell ref="B4:J4"/>
    <mergeCell ref="C5:G5"/>
    <mergeCell ref="H5:J5"/>
    <mergeCell ref="C6:E6"/>
    <mergeCell ref="G6:H6"/>
  </mergeCells>
  <pageMargins left="0.511811024" right="0.511811024" top="0.78740157499999996" bottom="0.78740157499999996" header="0.31496062000000002" footer="0.31496062000000002"/>
  <pageSetup paperSize="9" orientation="landscape" r:id="rId1"/>
  <headerFooter>
    <oddHeader>&amp;L&amp;G</oddHeader>
    <oddFooter>Página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3"/>
  <sheetViews>
    <sheetView topLeftCell="A7" zoomScaleNormal="100" workbookViewId="0">
      <selection activeCell="H57" sqref="H57"/>
    </sheetView>
  </sheetViews>
  <sheetFormatPr defaultColWidth="9.140625" defaultRowHeight="12.75" x14ac:dyDescent="0.2"/>
  <cols>
    <col min="1" max="1" width="8.85546875" style="83" bestFit="1" customWidth="1"/>
    <col min="2" max="2" width="30.5703125" style="83" customWidth="1"/>
    <col min="3" max="3" width="8.42578125" style="83" customWidth="1"/>
    <col min="4" max="4" width="4.85546875" style="83" bestFit="1" customWidth="1"/>
    <col min="5" max="5" width="14.28515625" style="83" customWidth="1"/>
    <col min="6" max="6" width="13.7109375" style="83" bestFit="1" customWidth="1"/>
    <col min="7" max="7" width="14.7109375" style="83" bestFit="1" customWidth="1"/>
    <col min="8" max="8" width="19" style="83" customWidth="1"/>
    <col min="9" max="9" width="11.7109375" style="83" customWidth="1"/>
    <col min="10" max="10" width="17.42578125" style="83" customWidth="1"/>
    <col min="11" max="11" width="2.85546875" style="83" customWidth="1"/>
    <col min="12" max="12" width="10" style="83" customWidth="1"/>
    <col min="13" max="13" width="10.140625" style="83" bestFit="1" customWidth="1"/>
    <col min="14" max="15" width="10.28515625" style="83" customWidth="1"/>
    <col min="16" max="16384" width="9.140625" style="83"/>
  </cols>
  <sheetData>
    <row r="2" spans="1:15" x14ac:dyDescent="0.2">
      <c r="A2" s="299" t="s">
        <v>205</v>
      </c>
      <c r="B2" s="299"/>
      <c r="C2" s="299"/>
      <c r="D2" s="299"/>
      <c r="E2" s="299"/>
      <c r="F2" s="299"/>
      <c r="G2" s="299"/>
      <c r="H2" s="299"/>
      <c r="I2" s="299"/>
      <c r="J2" s="299"/>
    </row>
    <row r="3" spans="1:15" x14ac:dyDescent="0.2">
      <c r="A3" s="71" t="s">
        <v>206</v>
      </c>
      <c r="B3" s="300" t="s">
        <v>285</v>
      </c>
      <c r="C3" s="300"/>
      <c r="D3" s="300"/>
      <c r="E3" s="300"/>
      <c r="F3" s="300"/>
      <c r="G3" s="300"/>
      <c r="H3" s="300"/>
      <c r="I3" s="300"/>
      <c r="J3" s="300"/>
    </row>
    <row r="4" spans="1:15" x14ac:dyDescent="0.2">
      <c r="A4" s="72" t="s">
        <v>207</v>
      </c>
      <c r="B4" s="73">
        <v>44641</v>
      </c>
      <c r="C4" s="300" t="s">
        <v>208</v>
      </c>
      <c r="D4" s="300"/>
      <c r="E4" s="300"/>
      <c r="F4" s="300"/>
      <c r="G4" s="300"/>
      <c r="H4" s="300" t="s">
        <v>209</v>
      </c>
      <c r="I4" s="300"/>
      <c r="J4" s="300"/>
    </row>
    <row r="5" spans="1:15" ht="23.25" customHeight="1" x14ac:dyDescent="0.2">
      <c r="A5" s="79" t="s">
        <v>4</v>
      </c>
      <c r="B5" s="79" t="s">
        <v>210</v>
      </c>
      <c r="C5" s="317" t="s">
        <v>211</v>
      </c>
      <c r="D5" s="319"/>
      <c r="E5" s="318"/>
      <c r="F5" s="79" t="s">
        <v>212</v>
      </c>
      <c r="G5" s="317" t="s">
        <v>213</v>
      </c>
      <c r="H5" s="318"/>
      <c r="I5" s="80" t="s">
        <v>214</v>
      </c>
      <c r="J5" s="79" t="s">
        <v>215</v>
      </c>
    </row>
    <row r="6" spans="1:15" ht="51.75" customHeight="1" x14ac:dyDescent="0.2">
      <c r="A6" s="72">
        <v>1</v>
      </c>
      <c r="B6" s="118" t="s">
        <v>286</v>
      </c>
      <c r="C6" s="308" t="s">
        <v>287</v>
      </c>
      <c r="D6" s="309"/>
      <c r="E6" s="320"/>
      <c r="F6" s="87" t="s">
        <v>288</v>
      </c>
      <c r="G6" s="308" t="s">
        <v>289</v>
      </c>
      <c r="H6" s="309"/>
      <c r="I6" s="126" t="s">
        <v>250</v>
      </c>
      <c r="J6" s="97" t="s">
        <v>290</v>
      </c>
    </row>
    <row r="7" spans="1:15" ht="38.25" x14ac:dyDescent="0.2">
      <c r="A7" s="72">
        <v>2</v>
      </c>
      <c r="B7" s="118" t="s">
        <v>36</v>
      </c>
      <c r="C7" s="308" t="s">
        <v>37</v>
      </c>
      <c r="D7" s="309"/>
      <c r="E7" s="320"/>
      <c r="F7" s="87" t="s">
        <v>291</v>
      </c>
      <c r="G7" s="308" t="s">
        <v>292</v>
      </c>
      <c r="H7" s="309"/>
      <c r="I7" s="126" t="s">
        <v>250</v>
      </c>
      <c r="J7" s="97" t="s">
        <v>260</v>
      </c>
    </row>
    <row r="8" spans="1:15" ht="25.5" x14ac:dyDescent="0.2">
      <c r="A8" s="86">
        <v>3</v>
      </c>
      <c r="B8" s="118" t="s">
        <v>293</v>
      </c>
      <c r="C8" s="308" t="s">
        <v>294</v>
      </c>
      <c r="D8" s="309"/>
      <c r="E8" s="320"/>
      <c r="F8" s="87" t="s">
        <v>295</v>
      </c>
      <c r="G8" s="308" t="s">
        <v>255</v>
      </c>
      <c r="H8" s="309"/>
      <c r="I8" s="126" t="s">
        <v>250</v>
      </c>
      <c r="J8" s="97" t="s">
        <v>290</v>
      </c>
    </row>
    <row r="9" spans="1:15" ht="9.9499999999999993" customHeight="1" x14ac:dyDescent="0.2">
      <c r="A9" s="303"/>
      <c r="B9" s="303"/>
      <c r="C9" s="303"/>
      <c r="D9" s="303"/>
      <c r="E9" s="303"/>
      <c r="F9" s="303"/>
      <c r="G9" s="303"/>
      <c r="H9" s="303"/>
      <c r="I9" s="303"/>
      <c r="J9" s="303"/>
    </row>
    <row r="10" spans="1:15" ht="12.75" customHeight="1" x14ac:dyDescent="0.2">
      <c r="A10" s="313" t="s">
        <v>4</v>
      </c>
      <c r="B10" s="314" t="s">
        <v>296</v>
      </c>
      <c r="C10" s="313" t="s">
        <v>230</v>
      </c>
      <c r="D10" s="313" t="s">
        <v>231</v>
      </c>
      <c r="E10" s="313" t="s">
        <v>297</v>
      </c>
      <c r="F10" s="313"/>
      <c r="G10" s="313" t="s">
        <v>298</v>
      </c>
      <c r="H10" s="313"/>
      <c r="I10" s="317" t="s">
        <v>261</v>
      </c>
      <c r="J10" s="318"/>
    </row>
    <row r="11" spans="1:15" ht="36.75" customHeight="1" x14ac:dyDescent="0.25">
      <c r="A11" s="313"/>
      <c r="B11" s="314"/>
      <c r="C11" s="313"/>
      <c r="D11" s="313"/>
      <c r="E11" s="81" t="s">
        <v>232</v>
      </c>
      <c r="F11" s="81" t="s">
        <v>61</v>
      </c>
      <c r="G11" s="81" t="s">
        <v>232</v>
      </c>
      <c r="H11" s="81" t="s">
        <v>61</v>
      </c>
      <c r="I11" s="81" t="s">
        <v>232</v>
      </c>
      <c r="J11" s="81" t="s">
        <v>61</v>
      </c>
      <c r="L11"/>
      <c r="M11"/>
      <c r="N11"/>
      <c r="O11"/>
    </row>
    <row r="12" spans="1:15" ht="15" x14ac:dyDescent="0.25">
      <c r="A12" s="86">
        <v>1</v>
      </c>
      <c r="B12" s="133" t="s">
        <v>299</v>
      </c>
      <c r="C12" s="134" t="s">
        <v>300</v>
      </c>
      <c r="D12" s="132">
        <v>1</v>
      </c>
      <c r="E12" s="135">
        <f>45</f>
        <v>45</v>
      </c>
      <c r="F12" s="136">
        <f t="shared" ref="F12:F21" si="0">E12*D12</f>
        <v>45</v>
      </c>
      <c r="G12" s="135">
        <f>23.52</f>
        <v>23.52</v>
      </c>
      <c r="H12" s="136">
        <f>G12*D12</f>
        <v>23.52</v>
      </c>
      <c r="I12" s="135">
        <v>24.9</v>
      </c>
      <c r="J12" s="136">
        <f t="shared" ref="J12:J21" si="1">I12*D12</f>
        <v>24.9</v>
      </c>
      <c r="L12"/>
      <c r="M12">
        <v>33</v>
      </c>
      <c r="N12"/>
      <c r="O12"/>
    </row>
    <row r="13" spans="1:15" ht="15" x14ac:dyDescent="0.25">
      <c r="A13" s="86">
        <v>2</v>
      </c>
      <c r="B13" s="133" t="s">
        <v>301</v>
      </c>
      <c r="C13" s="134" t="s">
        <v>300</v>
      </c>
      <c r="D13" s="132">
        <v>3</v>
      </c>
      <c r="E13" s="135">
        <v>3.5</v>
      </c>
      <c r="F13" s="136">
        <f t="shared" si="0"/>
        <v>10.5</v>
      </c>
      <c r="G13" s="135">
        <v>3.15</v>
      </c>
      <c r="H13" s="136">
        <f t="shared" ref="H13:H21" si="2">G13*D13</f>
        <v>9.4499999999999993</v>
      </c>
      <c r="I13" s="135">
        <v>4.49</v>
      </c>
      <c r="J13" s="136">
        <f t="shared" si="1"/>
        <v>13.47</v>
      </c>
      <c r="L13"/>
      <c r="M13"/>
      <c r="N13"/>
      <c r="O13"/>
    </row>
    <row r="14" spans="1:15" ht="15" x14ac:dyDescent="0.25">
      <c r="A14" s="86">
        <v>3</v>
      </c>
      <c r="B14" s="133" t="s">
        <v>302</v>
      </c>
      <c r="C14" s="137" t="s">
        <v>234</v>
      </c>
      <c r="D14" s="132">
        <v>2</v>
      </c>
      <c r="E14" s="135">
        <v>14.5</v>
      </c>
      <c r="F14" s="136">
        <f t="shared" si="0"/>
        <v>29</v>
      </c>
      <c r="G14" s="135">
        <v>16.010000000000002</v>
      </c>
      <c r="H14" s="136">
        <f t="shared" si="2"/>
        <v>32.020000000000003</v>
      </c>
      <c r="I14" s="135">
        <v>10.99</v>
      </c>
      <c r="J14" s="136">
        <f t="shared" si="1"/>
        <v>21.98</v>
      </c>
      <c r="L14"/>
      <c r="M14"/>
      <c r="N14"/>
      <c r="O14"/>
    </row>
    <row r="15" spans="1:15" ht="25.5" x14ac:dyDescent="0.25">
      <c r="A15" s="86">
        <v>4</v>
      </c>
      <c r="B15" s="133" t="s">
        <v>303</v>
      </c>
      <c r="C15" s="134" t="s">
        <v>304</v>
      </c>
      <c r="D15" s="132">
        <v>22</v>
      </c>
      <c r="E15" s="135">
        <v>12</v>
      </c>
      <c r="F15" s="136">
        <f t="shared" si="0"/>
        <v>264</v>
      </c>
      <c r="G15" s="138">
        <v>11.34</v>
      </c>
      <c r="H15" s="136">
        <f t="shared" si="2"/>
        <v>249.48</v>
      </c>
      <c r="I15" s="139">
        <v>0</v>
      </c>
      <c r="J15" s="136">
        <f t="shared" si="1"/>
        <v>0</v>
      </c>
      <c r="L15"/>
      <c r="M15"/>
      <c r="N15"/>
      <c r="O15"/>
    </row>
    <row r="16" spans="1:15" ht="15" x14ac:dyDescent="0.25">
      <c r="A16" s="86">
        <v>5</v>
      </c>
      <c r="B16" s="133" t="s">
        <v>305</v>
      </c>
      <c r="C16" s="137" t="s">
        <v>234</v>
      </c>
      <c r="D16" s="132">
        <v>1</v>
      </c>
      <c r="E16" s="135">
        <v>14</v>
      </c>
      <c r="F16" s="136">
        <f t="shared" si="0"/>
        <v>14</v>
      </c>
      <c r="G16" s="135">
        <v>15.75</v>
      </c>
      <c r="H16" s="136">
        <f t="shared" si="2"/>
        <v>15.75</v>
      </c>
      <c r="I16" s="135">
        <v>15.99</v>
      </c>
      <c r="J16" s="136">
        <f t="shared" si="1"/>
        <v>15.99</v>
      </c>
      <c r="L16"/>
      <c r="M16"/>
      <c r="N16"/>
      <c r="O16"/>
    </row>
    <row r="17" spans="1:15" ht="15" x14ac:dyDescent="0.25">
      <c r="A17" s="86">
        <v>6</v>
      </c>
      <c r="B17" s="133" t="s">
        <v>306</v>
      </c>
      <c r="C17" s="134" t="s">
        <v>300</v>
      </c>
      <c r="D17" s="132">
        <v>1</v>
      </c>
      <c r="E17" s="135">
        <v>6</v>
      </c>
      <c r="F17" s="136">
        <f t="shared" si="0"/>
        <v>6</v>
      </c>
      <c r="G17" s="135">
        <v>7.12</v>
      </c>
      <c r="H17" s="136">
        <f t="shared" si="2"/>
        <v>7.12</v>
      </c>
      <c r="I17" s="135">
        <v>1.99</v>
      </c>
      <c r="J17" s="136">
        <f t="shared" si="1"/>
        <v>1.99</v>
      </c>
      <c r="L17"/>
      <c r="M17"/>
      <c r="N17"/>
      <c r="O17"/>
    </row>
    <row r="18" spans="1:15" ht="15" x14ac:dyDescent="0.25">
      <c r="A18" s="86">
        <v>7</v>
      </c>
      <c r="B18" s="133" t="s">
        <v>307</v>
      </c>
      <c r="C18" s="137" t="s">
        <v>234</v>
      </c>
      <c r="D18" s="132">
        <v>71</v>
      </c>
      <c r="E18" s="138">
        <v>0</v>
      </c>
      <c r="F18" s="136">
        <v>0</v>
      </c>
      <c r="G18" s="135">
        <f>82/100</f>
        <v>0.82</v>
      </c>
      <c r="H18" s="136">
        <f t="shared" si="2"/>
        <v>58.22</v>
      </c>
      <c r="I18" s="140">
        <f>109/100</f>
        <v>1.0900000000000001</v>
      </c>
      <c r="J18" s="136">
        <f t="shared" si="1"/>
        <v>77.39</v>
      </c>
      <c r="L18"/>
      <c r="M18"/>
      <c r="N18"/>
      <c r="O18"/>
    </row>
    <row r="19" spans="1:15" ht="17.25" customHeight="1" x14ac:dyDescent="0.25">
      <c r="A19" s="86">
        <v>8</v>
      </c>
      <c r="B19" s="133" t="s">
        <v>70</v>
      </c>
      <c r="C19" s="134" t="s">
        <v>308</v>
      </c>
      <c r="D19" s="132">
        <v>28</v>
      </c>
      <c r="E19" s="138">
        <v>0</v>
      </c>
      <c r="F19" s="136">
        <f t="shared" si="0"/>
        <v>0</v>
      </c>
      <c r="G19" s="138">
        <v>17.25</v>
      </c>
      <c r="H19" s="136">
        <f t="shared" si="2"/>
        <v>483</v>
      </c>
      <c r="I19" s="138">
        <v>17.989999999999998</v>
      </c>
      <c r="J19" s="136">
        <f t="shared" si="1"/>
        <v>503.71999999999997</v>
      </c>
      <c r="L19"/>
      <c r="M19"/>
      <c r="N19"/>
      <c r="O19"/>
    </row>
    <row r="20" spans="1:15" ht="17.25" customHeight="1" x14ac:dyDescent="0.25">
      <c r="A20" s="86">
        <v>9</v>
      </c>
      <c r="B20" s="133" t="s">
        <v>309</v>
      </c>
      <c r="C20" s="137" t="s">
        <v>234</v>
      </c>
      <c r="D20" s="132">
        <v>3</v>
      </c>
      <c r="E20" s="135">
        <f>36/12</f>
        <v>3</v>
      </c>
      <c r="F20" s="136">
        <f t="shared" si="0"/>
        <v>9</v>
      </c>
      <c r="G20" s="135">
        <v>5.25</v>
      </c>
      <c r="H20" s="136">
        <f t="shared" si="2"/>
        <v>15.75</v>
      </c>
      <c r="I20" s="135">
        <v>2.29</v>
      </c>
      <c r="J20" s="136">
        <f t="shared" si="1"/>
        <v>6.87</v>
      </c>
      <c r="L20"/>
      <c r="M20"/>
      <c r="N20"/>
      <c r="O20"/>
    </row>
    <row r="21" spans="1:15" ht="15" x14ac:dyDescent="0.25">
      <c r="A21" s="86">
        <v>10</v>
      </c>
      <c r="B21" s="133" t="s">
        <v>310</v>
      </c>
      <c r="C21" s="137" t="s">
        <v>234</v>
      </c>
      <c r="D21" s="132">
        <v>1</v>
      </c>
      <c r="E21" s="135">
        <v>7.5</v>
      </c>
      <c r="F21" s="136">
        <f t="shared" si="0"/>
        <v>7.5</v>
      </c>
      <c r="G21" s="135">
        <v>10.24</v>
      </c>
      <c r="H21" s="136">
        <f t="shared" si="2"/>
        <v>10.24</v>
      </c>
      <c r="I21" s="135">
        <v>4.99</v>
      </c>
      <c r="J21" s="136">
        <f t="shared" si="1"/>
        <v>4.99</v>
      </c>
      <c r="L21"/>
      <c r="M21"/>
      <c r="N21"/>
      <c r="O21"/>
    </row>
    <row r="22" spans="1:15" ht="16.5" customHeight="1" x14ac:dyDescent="0.25">
      <c r="A22" s="323" t="s">
        <v>235</v>
      </c>
      <c r="B22" s="324"/>
      <c r="C22" s="324"/>
      <c r="D22" s="325"/>
      <c r="E22" s="326">
        <f>SUM(F12:F21)</f>
        <v>385</v>
      </c>
      <c r="F22" s="326"/>
      <c r="G22" s="141"/>
      <c r="H22" s="142">
        <f>SUM(H12:H21)</f>
        <v>904.55000000000007</v>
      </c>
      <c r="I22" s="141"/>
      <c r="J22" s="142">
        <f>SUM(J12:J21)</f>
        <v>671.3</v>
      </c>
      <c r="L22"/>
      <c r="M22"/>
      <c r="N22"/>
      <c r="O22"/>
    </row>
    <row r="23" spans="1:15" ht="11.25" customHeight="1" x14ac:dyDescent="0.25">
      <c r="A23" s="300" t="s">
        <v>236</v>
      </c>
      <c r="B23" s="300"/>
      <c r="C23" s="300"/>
      <c r="D23" s="300"/>
      <c r="E23" s="300"/>
      <c r="F23" s="300"/>
      <c r="G23" s="300"/>
      <c r="H23" s="300"/>
      <c r="I23" s="300"/>
      <c r="J23" s="300"/>
      <c r="L23"/>
      <c r="M23"/>
      <c r="N23"/>
      <c r="O23"/>
    </row>
    <row r="24" spans="1:15" ht="15" x14ac:dyDescent="0.25">
      <c r="A24" s="302" t="s">
        <v>237</v>
      </c>
      <c r="B24" s="302"/>
      <c r="C24" s="302"/>
      <c r="D24" s="302"/>
      <c r="E24" s="302"/>
      <c r="F24" s="310" t="s">
        <v>238</v>
      </c>
      <c r="G24" s="310"/>
      <c r="H24" s="310"/>
      <c r="I24" s="310"/>
      <c r="J24" s="310"/>
      <c r="L24"/>
      <c r="M24"/>
      <c r="N24"/>
      <c r="O24"/>
    </row>
    <row r="25" spans="1:15" x14ac:dyDescent="0.2">
      <c r="A25" s="300" t="str">
        <f>G10</f>
        <v>RPV</v>
      </c>
      <c r="B25" s="300"/>
      <c r="C25" s="300"/>
      <c r="D25" s="300"/>
      <c r="E25" s="300"/>
      <c r="F25" s="301">
        <f>H22</f>
        <v>904.55000000000007</v>
      </c>
      <c r="G25" s="302"/>
      <c r="H25" s="302"/>
      <c r="I25" s="302"/>
      <c r="J25" s="302"/>
    </row>
    <row r="26" spans="1:15" ht="9.9499999999999993" customHeight="1" x14ac:dyDescent="0.2">
      <c r="A26" s="300"/>
      <c r="B26" s="300"/>
      <c r="C26" s="300"/>
      <c r="D26" s="300"/>
      <c r="E26" s="300"/>
      <c r="F26" s="300"/>
      <c r="G26" s="300"/>
      <c r="H26" s="300"/>
      <c r="I26" s="300"/>
      <c r="J26" s="300"/>
    </row>
    <row r="27" spans="1:15" x14ac:dyDescent="0.2">
      <c r="A27" s="298" t="s">
        <v>239</v>
      </c>
      <c r="B27" s="298"/>
      <c r="C27" s="298"/>
      <c r="D27" s="298"/>
      <c r="E27" s="298"/>
      <c r="F27" s="298"/>
      <c r="G27" s="298"/>
      <c r="H27" s="298"/>
      <c r="I27" s="298"/>
      <c r="J27" s="298"/>
    </row>
    <row r="28" spans="1:15" x14ac:dyDescent="0.2">
      <c r="A28" s="311" t="s">
        <v>240</v>
      </c>
      <c r="B28" s="311"/>
      <c r="C28" s="311"/>
      <c r="D28" s="311"/>
      <c r="E28" s="311"/>
      <c r="F28" s="312" t="s">
        <v>241</v>
      </c>
      <c r="G28" s="311"/>
      <c r="H28" s="311"/>
      <c r="I28" s="311"/>
      <c r="J28" s="311"/>
    </row>
    <row r="29" spans="1:15" ht="18" customHeight="1" x14ac:dyDescent="0.2">
      <c r="A29" s="297" t="s">
        <v>186</v>
      </c>
      <c r="B29" s="297"/>
      <c r="C29" s="297"/>
      <c r="D29" s="297"/>
      <c r="E29" s="297"/>
      <c r="F29" s="297" t="s">
        <v>186</v>
      </c>
      <c r="G29" s="297"/>
      <c r="H29" s="297"/>
      <c r="I29" s="297"/>
      <c r="J29" s="297"/>
    </row>
    <row r="35" spans="1:19" customFormat="1" ht="15" x14ac:dyDescent="0.25"/>
    <row r="36" spans="1:19" customFormat="1" ht="12.75" customHeight="1" x14ac:dyDescent="0.25"/>
    <row r="37" spans="1:19" customFormat="1" ht="15" x14ac:dyDescent="0.25">
      <c r="A37" s="153"/>
      <c r="B37" s="153"/>
      <c r="C37" s="153"/>
      <c r="D37" s="153"/>
      <c r="E37" s="153"/>
      <c r="F37" s="153"/>
      <c r="G37" s="153"/>
    </row>
    <row r="38" spans="1:19" ht="12.75" customHeight="1" x14ac:dyDescent="0.25">
      <c r="A38" s="321"/>
      <c r="B38" s="322"/>
      <c r="C38" s="321"/>
      <c r="D38" s="321"/>
      <c r="E38" s="321"/>
      <c r="F38" s="321"/>
      <c r="G38" s="153"/>
      <c r="H38"/>
      <c r="I38"/>
      <c r="J38"/>
      <c r="K38"/>
      <c r="L38"/>
      <c r="M38"/>
      <c r="N38"/>
      <c r="O38"/>
      <c r="P38"/>
      <c r="Q38"/>
      <c r="R38"/>
    </row>
    <row r="39" spans="1:19" ht="15" x14ac:dyDescent="0.25">
      <c r="A39" s="321"/>
      <c r="B39" s="322"/>
      <c r="C39" s="321"/>
      <c r="D39" s="321"/>
      <c r="E39" s="154"/>
      <c r="F39" s="154"/>
      <c r="G39" s="153"/>
      <c r="H39"/>
      <c r="I39"/>
      <c r="J39"/>
      <c r="K39"/>
      <c r="L39"/>
      <c r="M39"/>
      <c r="N39"/>
      <c r="O39"/>
      <c r="P39"/>
      <c r="Q39"/>
      <c r="R39"/>
    </row>
    <row r="40" spans="1:19" ht="15" x14ac:dyDescent="0.25">
      <c r="A40" s="155"/>
      <c r="B40" s="156"/>
      <c r="C40" s="157"/>
      <c r="D40" s="157"/>
      <c r="E40" s="158"/>
      <c r="F40" s="159"/>
      <c r="G40" s="153"/>
      <c r="H40"/>
      <c r="I40"/>
      <c r="J40"/>
      <c r="K40"/>
      <c r="L40"/>
      <c r="M40"/>
      <c r="N40"/>
      <c r="O40"/>
      <c r="P40"/>
      <c r="Q40"/>
      <c r="R40"/>
    </row>
    <row r="41" spans="1:19" ht="15" x14ac:dyDescent="0.25">
      <c r="A41" s="155"/>
      <c r="B41" s="156"/>
      <c r="C41" s="157"/>
      <c r="D41" s="157"/>
      <c r="E41" s="158"/>
      <c r="F41" s="159"/>
      <c r="G41" s="153"/>
      <c r="H41"/>
      <c r="I41"/>
      <c r="J41"/>
      <c r="K41"/>
      <c r="L41"/>
      <c r="M41"/>
      <c r="N41"/>
      <c r="O41"/>
      <c r="P41"/>
      <c r="Q41"/>
      <c r="R41"/>
    </row>
    <row r="42" spans="1:19" ht="15" x14ac:dyDescent="0.25">
      <c r="A42" s="155"/>
      <c r="B42" s="156"/>
      <c r="C42" s="160"/>
      <c r="D42" s="157"/>
      <c r="E42" s="158"/>
      <c r="F42" s="159"/>
      <c r="G42" s="153"/>
      <c r="H42"/>
      <c r="I42"/>
      <c r="J42"/>
      <c r="K42"/>
      <c r="L42"/>
      <c r="M42"/>
      <c r="N42"/>
      <c r="O42"/>
      <c r="P42"/>
      <c r="Q42"/>
      <c r="R42"/>
    </row>
    <row r="43" spans="1:19" ht="15" x14ac:dyDescent="0.25">
      <c r="A43" s="155"/>
      <c r="B43" s="156"/>
      <c r="C43" s="157"/>
      <c r="D43" s="157"/>
      <c r="E43" s="158"/>
      <c r="F43" s="159"/>
      <c r="G43" s="153"/>
      <c r="H43"/>
      <c r="I43"/>
      <c r="J43"/>
      <c r="K43"/>
      <c r="L43"/>
      <c r="M43"/>
      <c r="N43"/>
      <c r="O43"/>
      <c r="P43"/>
      <c r="Q43"/>
      <c r="R43"/>
    </row>
    <row r="44" spans="1:19" ht="15" x14ac:dyDescent="0.25">
      <c r="A44" s="155"/>
      <c r="B44" s="156"/>
      <c r="C44" s="160"/>
      <c r="D44" s="157"/>
      <c r="E44" s="158"/>
      <c r="F44" s="159"/>
      <c r="G44" s="153"/>
      <c r="H44"/>
      <c r="I44"/>
      <c r="J44"/>
      <c r="K44"/>
      <c r="L44"/>
      <c r="M44"/>
      <c r="N44"/>
      <c r="O44"/>
      <c r="P44"/>
      <c r="Q44"/>
      <c r="R44"/>
      <c r="S44"/>
    </row>
    <row r="45" spans="1:19" ht="15" x14ac:dyDescent="0.25">
      <c r="A45" s="155"/>
      <c r="B45" s="156"/>
      <c r="C45" s="157"/>
      <c r="D45" s="157"/>
      <c r="E45" s="158"/>
      <c r="F45" s="159"/>
      <c r="G45" s="153"/>
      <c r="H45"/>
      <c r="I45"/>
      <c r="J45"/>
      <c r="K45"/>
      <c r="L45"/>
      <c r="M45"/>
      <c r="N45"/>
      <c r="O45"/>
      <c r="P45"/>
      <c r="Q45"/>
      <c r="R45"/>
      <c r="S45"/>
    </row>
    <row r="46" spans="1:19" ht="15" x14ac:dyDescent="0.25">
      <c r="A46" s="155"/>
      <c r="B46" s="156"/>
      <c r="C46" s="157"/>
      <c r="D46" s="157"/>
      <c r="E46" s="158"/>
      <c r="F46" s="159"/>
      <c r="G46" s="153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x14ac:dyDescent="0.25">
      <c r="A47" s="155"/>
      <c r="B47" s="156"/>
      <c r="C47" s="157"/>
      <c r="D47" s="157"/>
      <c r="E47" s="158"/>
      <c r="F47" s="159"/>
      <c r="G47" s="153"/>
      <c r="H47"/>
      <c r="I47"/>
      <c r="J47"/>
      <c r="K47"/>
      <c r="L47"/>
      <c r="M47"/>
      <c r="N47"/>
      <c r="O47"/>
      <c r="P47"/>
      <c r="Q47"/>
      <c r="R47"/>
      <c r="S47"/>
    </row>
    <row r="48" spans="1:19" ht="17.25" customHeight="1" x14ac:dyDescent="0.25">
      <c r="A48" s="155"/>
      <c r="B48" s="156"/>
      <c r="C48" s="157"/>
      <c r="D48" s="157"/>
      <c r="E48" s="158"/>
      <c r="F48" s="159"/>
      <c r="G48" s="153"/>
      <c r="H48"/>
      <c r="I48"/>
      <c r="J48"/>
      <c r="K48"/>
      <c r="L48"/>
      <c r="M48"/>
      <c r="N48"/>
      <c r="O48"/>
      <c r="P48"/>
      <c r="Q48"/>
      <c r="R48"/>
      <c r="S48"/>
    </row>
    <row r="49" spans="1:19" ht="17.25" customHeight="1" x14ac:dyDescent="0.25">
      <c r="A49" s="155"/>
      <c r="B49" s="156"/>
      <c r="C49" s="160"/>
      <c r="D49" s="157"/>
      <c r="E49" s="158"/>
      <c r="F49" s="159"/>
      <c r="G49" s="153"/>
      <c r="H49"/>
      <c r="I49"/>
      <c r="J49"/>
      <c r="K49"/>
      <c r="L49"/>
      <c r="M49"/>
      <c r="N49"/>
      <c r="O49"/>
      <c r="P49"/>
      <c r="Q49"/>
      <c r="R49"/>
      <c r="S49"/>
    </row>
    <row r="50" spans="1:19" ht="15" x14ac:dyDescent="0.25">
      <c r="A50" s="153"/>
      <c r="B50" s="153"/>
      <c r="C50" s="153"/>
      <c r="D50" s="153"/>
      <c r="E50" s="161"/>
      <c r="F50" s="161"/>
      <c r="G50" s="153"/>
      <c r="H50"/>
      <c r="I50"/>
      <c r="J50"/>
      <c r="K50"/>
      <c r="L50"/>
      <c r="M50"/>
      <c r="N50"/>
      <c r="O50"/>
      <c r="P50"/>
      <c r="Q50"/>
      <c r="R50"/>
      <c r="S50"/>
    </row>
    <row r="51" spans="1:19" ht="16.5" customHeight="1" x14ac:dyDescent="0.25">
      <c r="A51" s="153"/>
      <c r="B51" s="153"/>
      <c r="C51" s="153"/>
      <c r="D51" s="153"/>
      <c r="E51" s="153"/>
      <c r="F51" s="153"/>
      <c r="G51" s="153"/>
      <c r="H51"/>
      <c r="I51"/>
      <c r="J51"/>
      <c r="K51"/>
      <c r="L51"/>
      <c r="M51"/>
      <c r="N51"/>
      <c r="O51"/>
      <c r="P51"/>
      <c r="Q51"/>
      <c r="R51"/>
      <c r="S51"/>
    </row>
    <row r="52" spans="1:19" customFormat="1" ht="15" x14ac:dyDescent="0.25">
      <c r="A52" s="153"/>
      <c r="B52" s="153"/>
      <c r="C52" s="153"/>
      <c r="D52" s="153"/>
      <c r="E52" s="153"/>
      <c r="F52" s="153"/>
      <c r="G52" s="153"/>
    </row>
    <row r="53" spans="1:19" customFormat="1" ht="15" x14ac:dyDescent="0.25">
      <c r="A53" s="153"/>
      <c r="B53" s="153"/>
      <c r="C53" s="153"/>
      <c r="D53" s="153"/>
      <c r="E53" s="153"/>
      <c r="F53" s="153"/>
      <c r="G53" s="153"/>
    </row>
    <row r="54" spans="1:19" ht="15" x14ac:dyDescent="0.25">
      <c r="A54" s="153"/>
      <c r="B54" s="153"/>
      <c r="C54" s="153"/>
      <c r="D54" s="153"/>
      <c r="E54" s="153"/>
      <c r="F54" s="153"/>
      <c r="G54" s="153"/>
      <c r="H54"/>
      <c r="I54"/>
      <c r="J54"/>
      <c r="K54"/>
      <c r="L54"/>
      <c r="M54"/>
      <c r="N54"/>
      <c r="O54"/>
      <c r="P54"/>
      <c r="Q54"/>
      <c r="R54"/>
    </row>
    <row r="55" spans="1:19" ht="15" x14ac:dyDescent="0.25">
      <c r="A55" s="153"/>
      <c r="B55" s="153"/>
      <c r="C55" s="153"/>
      <c r="D55" s="153"/>
      <c r="E55" s="153"/>
      <c r="F55" s="153"/>
      <c r="G55" s="153"/>
      <c r="H55"/>
      <c r="I55"/>
      <c r="J55"/>
      <c r="K55"/>
      <c r="L55"/>
      <c r="M55"/>
      <c r="N55"/>
      <c r="O55"/>
      <c r="P55"/>
      <c r="Q55"/>
      <c r="R55"/>
    </row>
    <row r="56" spans="1:19" ht="15" x14ac:dyDescent="0.25">
      <c r="A56" s="153"/>
      <c r="B56" s="153"/>
      <c r="C56" s="153"/>
      <c r="D56" s="153"/>
      <c r="E56" s="153"/>
      <c r="F56" s="153"/>
      <c r="G56" s="153"/>
      <c r="H56"/>
      <c r="I56"/>
      <c r="J56"/>
      <c r="K56"/>
      <c r="L56"/>
      <c r="M56"/>
      <c r="N56"/>
      <c r="O56"/>
      <c r="P56"/>
      <c r="Q56"/>
      <c r="R56"/>
    </row>
    <row r="57" spans="1:19" ht="15" x14ac:dyDescent="0.25">
      <c r="A57" s="153"/>
      <c r="B57" s="153"/>
      <c r="C57" s="153"/>
      <c r="D57" s="153"/>
      <c r="E57" s="153"/>
      <c r="F57" s="153"/>
      <c r="G57" s="153"/>
      <c r="H57"/>
      <c r="I57"/>
      <c r="J57"/>
      <c r="K57"/>
      <c r="L57"/>
      <c r="M57"/>
      <c r="N57"/>
      <c r="O57"/>
      <c r="P57"/>
      <c r="Q57"/>
      <c r="R57"/>
    </row>
    <row r="58" spans="1:19" ht="15" x14ac:dyDescent="0.25">
      <c r="A58" s="153"/>
      <c r="B58" s="153"/>
      <c r="C58" s="153"/>
      <c r="D58" s="153"/>
      <c r="E58" s="153"/>
      <c r="F58" s="153"/>
      <c r="G58" s="153"/>
      <c r="H58"/>
      <c r="I58"/>
      <c r="J58"/>
      <c r="K58"/>
      <c r="L58"/>
      <c r="M58"/>
      <c r="N58"/>
      <c r="O58"/>
      <c r="P58"/>
      <c r="Q58"/>
      <c r="R58"/>
    </row>
    <row r="59" spans="1:19" ht="15" x14ac:dyDescent="0.25">
      <c r="A59" s="153"/>
      <c r="B59" s="153"/>
      <c r="C59" s="153"/>
      <c r="D59" s="153"/>
      <c r="E59" s="153"/>
      <c r="F59" s="153"/>
      <c r="G59" s="153"/>
      <c r="H59"/>
      <c r="I59"/>
      <c r="J59"/>
      <c r="K59"/>
      <c r="L59"/>
      <c r="M59"/>
      <c r="N59"/>
      <c r="O59"/>
      <c r="P59"/>
      <c r="Q59"/>
      <c r="R59"/>
    </row>
    <row r="60" spans="1:19" ht="15" x14ac:dyDescent="0.25">
      <c r="A60" s="153"/>
      <c r="B60" s="153"/>
      <c r="C60" s="153"/>
      <c r="D60" s="153"/>
      <c r="E60" s="153"/>
      <c r="F60" s="153"/>
      <c r="G60" s="153"/>
      <c r="H60"/>
      <c r="I60"/>
      <c r="J60"/>
      <c r="K60"/>
      <c r="L60"/>
      <c r="M60"/>
      <c r="N60"/>
      <c r="O60"/>
      <c r="P60"/>
      <c r="Q60"/>
      <c r="R60"/>
    </row>
    <row r="61" spans="1:19" ht="15" x14ac:dyDescent="0.25">
      <c r="A61" s="153"/>
      <c r="B61" s="153"/>
      <c r="C61" s="153"/>
      <c r="D61" s="153"/>
      <c r="E61" s="153"/>
      <c r="F61" s="153"/>
      <c r="G61" s="153"/>
      <c r="H61"/>
      <c r="I61"/>
      <c r="J61"/>
      <c r="K61"/>
      <c r="L61"/>
      <c r="M61"/>
      <c r="N61"/>
      <c r="O61"/>
      <c r="P61"/>
      <c r="Q61"/>
      <c r="R61"/>
    </row>
    <row r="62" spans="1:19" ht="15" x14ac:dyDescent="0.25">
      <c r="A62" s="153"/>
      <c r="B62" s="153"/>
      <c r="C62" s="153"/>
      <c r="D62" s="153"/>
      <c r="E62" s="153"/>
      <c r="F62" s="153"/>
      <c r="G62" s="153"/>
      <c r="H62"/>
      <c r="I62"/>
      <c r="J62"/>
      <c r="K62"/>
      <c r="L62"/>
      <c r="M62"/>
      <c r="N62"/>
      <c r="O62"/>
      <c r="P62"/>
      <c r="Q62"/>
      <c r="R62"/>
    </row>
    <row r="63" spans="1:19" ht="15" x14ac:dyDescent="0.25">
      <c r="A63" s="153"/>
      <c r="B63" s="153"/>
      <c r="C63" s="153"/>
      <c r="D63" s="153"/>
      <c r="E63" s="153"/>
      <c r="F63" s="153"/>
      <c r="G63" s="153"/>
      <c r="H63"/>
      <c r="I63"/>
      <c r="J63"/>
      <c r="K63"/>
      <c r="L63"/>
      <c r="M63"/>
      <c r="N63"/>
      <c r="O63"/>
      <c r="P63"/>
      <c r="Q63"/>
      <c r="R63"/>
    </row>
    <row r="64" spans="1:19" ht="15" x14ac:dyDescent="0.25">
      <c r="A64" s="153"/>
      <c r="B64" s="153"/>
      <c r="C64" s="153"/>
      <c r="D64" s="153"/>
      <c r="E64" s="153"/>
      <c r="F64" s="153"/>
      <c r="G64" s="153"/>
      <c r="H64"/>
      <c r="I64"/>
      <c r="J64"/>
      <c r="K64"/>
      <c r="L64"/>
      <c r="M64"/>
      <c r="N64"/>
      <c r="O64"/>
      <c r="P64"/>
      <c r="Q64"/>
      <c r="R64"/>
    </row>
    <row r="65" spans="1:18" ht="15" x14ac:dyDescent="0.25">
      <c r="A65" s="153"/>
      <c r="B65" s="153"/>
      <c r="C65" s="153"/>
      <c r="D65" s="153"/>
      <c r="E65" s="153"/>
      <c r="F65" s="153"/>
      <c r="G65" s="153"/>
      <c r="H65"/>
      <c r="I65"/>
      <c r="J65"/>
      <c r="K65"/>
      <c r="L65"/>
      <c r="M65"/>
      <c r="N65"/>
      <c r="O65"/>
      <c r="P65"/>
      <c r="Q65"/>
      <c r="R65"/>
    </row>
    <row r="66" spans="1:18" ht="15" x14ac:dyDescent="0.25">
      <c r="A66" s="153"/>
      <c r="B66" s="153"/>
      <c r="C66" s="153"/>
      <c r="D66" s="153"/>
      <c r="E66" s="153"/>
      <c r="F66" s="153"/>
      <c r="G66" s="153"/>
      <c r="H66"/>
      <c r="I66"/>
      <c r="J66"/>
      <c r="K66"/>
      <c r="L66"/>
      <c r="M66"/>
      <c r="N66"/>
      <c r="O66"/>
      <c r="P66"/>
      <c r="Q66"/>
      <c r="R66"/>
    </row>
    <row r="67" spans="1:18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1:18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1:18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1:18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1:18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8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8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8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</sheetData>
  <mergeCells count="38">
    <mergeCell ref="A2:J2"/>
    <mergeCell ref="B3:J3"/>
    <mergeCell ref="C4:G4"/>
    <mergeCell ref="H4:J4"/>
    <mergeCell ref="C5:E5"/>
    <mergeCell ref="G5:H5"/>
    <mergeCell ref="C6:E6"/>
    <mergeCell ref="G6:H6"/>
    <mergeCell ref="C7:E7"/>
    <mergeCell ref="G7:H7"/>
    <mergeCell ref="C8:E8"/>
    <mergeCell ref="G8:H8"/>
    <mergeCell ref="A25:E25"/>
    <mergeCell ref="F25:J25"/>
    <mergeCell ref="A9:J9"/>
    <mergeCell ref="A10:A11"/>
    <mergeCell ref="B10:B11"/>
    <mergeCell ref="C10:C11"/>
    <mergeCell ref="D10:D11"/>
    <mergeCell ref="E10:F10"/>
    <mergeCell ref="G10:H10"/>
    <mergeCell ref="I10:J10"/>
    <mergeCell ref="A22:D22"/>
    <mergeCell ref="E22:F22"/>
    <mergeCell ref="A23:J23"/>
    <mergeCell ref="A24:E24"/>
    <mergeCell ref="F24:J24"/>
    <mergeCell ref="A26:J26"/>
    <mergeCell ref="A27:J27"/>
    <mergeCell ref="A28:E28"/>
    <mergeCell ref="F28:J28"/>
    <mergeCell ref="A29:E29"/>
    <mergeCell ref="F29:J29"/>
    <mergeCell ref="A38:A39"/>
    <mergeCell ref="B38:B39"/>
    <mergeCell ref="C38:C39"/>
    <mergeCell ref="D38:D39"/>
    <mergeCell ref="E38:F38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66"/>
  <sheetViews>
    <sheetView topLeftCell="M20" zoomScaleNormal="100" workbookViewId="0">
      <selection activeCell="N20" sqref="N20"/>
    </sheetView>
  </sheetViews>
  <sheetFormatPr defaultColWidth="9.140625" defaultRowHeight="15" x14ac:dyDescent="0.25"/>
  <cols>
    <col min="1" max="1" width="8.85546875" style="83" bestFit="1" customWidth="1"/>
    <col min="2" max="2" width="28.85546875" style="83" customWidth="1"/>
    <col min="3" max="3" width="7.28515625" style="83" bestFit="1" customWidth="1"/>
    <col min="4" max="4" width="4.85546875" style="83" bestFit="1" customWidth="1"/>
    <col min="5" max="5" width="11" style="83" bestFit="1" customWidth="1"/>
    <col min="6" max="6" width="13.7109375" style="83" bestFit="1" customWidth="1"/>
    <col min="7" max="7" width="15.7109375" style="83" customWidth="1"/>
    <col min="8" max="8" width="18.5703125" style="83" customWidth="1"/>
    <col min="9" max="9" width="11.7109375" style="83" customWidth="1"/>
    <col min="10" max="10" width="15.28515625" style="83" bestFit="1" customWidth="1"/>
    <col min="11" max="11" width="5" style="83" customWidth="1"/>
    <col min="12" max="12" width="11.42578125" customWidth="1"/>
    <col min="13" max="13" width="11.85546875" bestFit="1" customWidth="1"/>
    <col min="14" max="14" width="11.140625" customWidth="1"/>
    <col min="15" max="15" width="13.42578125" customWidth="1"/>
    <col min="30" max="16384" width="9.140625" style="83"/>
  </cols>
  <sheetData>
    <row r="3" spans="1:10" x14ac:dyDescent="0.25">
      <c r="A3" s="299" t="s">
        <v>205</v>
      </c>
      <c r="B3" s="299"/>
      <c r="C3" s="299"/>
      <c r="D3" s="299"/>
      <c r="E3" s="299"/>
      <c r="F3" s="299"/>
      <c r="G3" s="299"/>
      <c r="H3" s="299"/>
      <c r="I3" s="299"/>
      <c r="J3" s="299"/>
    </row>
    <row r="4" spans="1:10" x14ac:dyDescent="0.25">
      <c r="A4" s="71" t="s">
        <v>206</v>
      </c>
      <c r="B4" s="300" t="s">
        <v>311</v>
      </c>
      <c r="C4" s="300"/>
      <c r="D4" s="300"/>
      <c r="E4" s="300"/>
      <c r="F4" s="300"/>
      <c r="G4" s="300"/>
      <c r="H4" s="300"/>
      <c r="I4" s="300"/>
      <c r="J4" s="300"/>
    </row>
    <row r="5" spans="1:10" x14ac:dyDescent="0.25">
      <c r="A5" s="72" t="s">
        <v>207</v>
      </c>
      <c r="B5" s="73">
        <v>44641</v>
      </c>
      <c r="C5" s="300" t="s">
        <v>208</v>
      </c>
      <c r="D5" s="300"/>
      <c r="E5" s="300"/>
      <c r="F5" s="300"/>
      <c r="G5" s="300"/>
      <c r="H5" s="300" t="s">
        <v>264</v>
      </c>
      <c r="I5" s="300"/>
      <c r="J5" s="300"/>
    </row>
    <row r="6" spans="1:10" ht="23.25" customHeight="1" x14ac:dyDescent="0.25">
      <c r="A6" s="79" t="s">
        <v>4</v>
      </c>
      <c r="B6" s="79" t="s">
        <v>210</v>
      </c>
      <c r="C6" s="317" t="s">
        <v>211</v>
      </c>
      <c r="D6" s="319"/>
      <c r="E6" s="318"/>
      <c r="F6" s="79" t="s">
        <v>212</v>
      </c>
      <c r="G6" s="317" t="s">
        <v>213</v>
      </c>
      <c r="H6" s="318"/>
      <c r="I6" s="80" t="s">
        <v>214</v>
      </c>
      <c r="J6" s="79" t="s">
        <v>215</v>
      </c>
    </row>
    <row r="7" spans="1:10" ht="53.25" customHeight="1" x14ac:dyDescent="0.25">
      <c r="A7" s="72">
        <v>1</v>
      </c>
      <c r="B7" s="118" t="s">
        <v>312</v>
      </c>
      <c r="C7" s="308" t="s">
        <v>40</v>
      </c>
      <c r="D7" s="309"/>
      <c r="E7" s="320"/>
      <c r="F7" s="87" t="s">
        <v>313</v>
      </c>
      <c r="G7" s="308" t="s">
        <v>314</v>
      </c>
      <c r="H7" s="309"/>
      <c r="I7" s="126" t="s">
        <v>250</v>
      </c>
      <c r="J7" s="143" t="s">
        <v>315</v>
      </c>
    </row>
    <row r="8" spans="1:10" ht="27.75" customHeight="1" x14ac:dyDescent="0.25">
      <c r="A8" s="72">
        <v>2</v>
      </c>
      <c r="B8" s="118" t="s">
        <v>316</v>
      </c>
      <c r="C8" s="308" t="s">
        <v>317</v>
      </c>
      <c r="D8" s="309"/>
      <c r="E8" s="320"/>
      <c r="F8" s="87" t="s">
        <v>318</v>
      </c>
      <c r="G8" s="308" t="s">
        <v>319</v>
      </c>
      <c r="H8" s="309"/>
      <c r="I8" s="126" t="s">
        <v>250</v>
      </c>
      <c r="J8" s="97" t="s">
        <v>290</v>
      </c>
    </row>
    <row r="9" spans="1:10" ht="31.5" customHeight="1" x14ac:dyDescent="0.25">
      <c r="A9" s="86">
        <v>3</v>
      </c>
      <c r="B9" s="118" t="s">
        <v>320</v>
      </c>
      <c r="C9" s="308" t="s">
        <v>321</v>
      </c>
      <c r="D9" s="309"/>
      <c r="E9" s="320"/>
      <c r="F9" s="87" t="s">
        <v>322</v>
      </c>
      <c r="G9" s="308" t="s">
        <v>323</v>
      </c>
      <c r="H9" s="309"/>
      <c r="I9" s="126" t="s">
        <v>250</v>
      </c>
      <c r="J9" s="97" t="s">
        <v>290</v>
      </c>
    </row>
    <row r="10" spans="1:10" ht="9.9499999999999993" customHeight="1" x14ac:dyDescent="0.25">
      <c r="A10" s="303"/>
      <c r="B10" s="303"/>
      <c r="C10" s="303"/>
      <c r="D10" s="303"/>
      <c r="E10" s="303"/>
      <c r="F10" s="303"/>
      <c r="G10" s="303"/>
      <c r="H10" s="303"/>
      <c r="I10" s="303"/>
      <c r="J10" s="303"/>
    </row>
    <row r="11" spans="1:10" ht="12.75" customHeight="1" x14ac:dyDescent="0.25">
      <c r="A11" s="313" t="s">
        <v>4</v>
      </c>
      <c r="B11" s="314" t="s">
        <v>277</v>
      </c>
      <c r="C11" s="313" t="s">
        <v>230</v>
      </c>
      <c r="D11" s="313" t="s">
        <v>231</v>
      </c>
      <c r="E11" s="313" t="s">
        <v>324</v>
      </c>
      <c r="F11" s="313"/>
      <c r="G11" s="315" t="s">
        <v>325</v>
      </c>
      <c r="H11" s="316"/>
      <c r="I11" s="315" t="s">
        <v>326</v>
      </c>
      <c r="J11" s="316"/>
    </row>
    <row r="12" spans="1:10" ht="24" x14ac:dyDescent="0.25">
      <c r="A12" s="313"/>
      <c r="B12" s="314"/>
      <c r="C12" s="313"/>
      <c r="D12" s="313"/>
      <c r="E12" s="81" t="s">
        <v>232</v>
      </c>
      <c r="F12" s="81" t="s">
        <v>61</v>
      </c>
      <c r="G12" s="82" t="s">
        <v>232</v>
      </c>
      <c r="H12" s="82" t="s">
        <v>61</v>
      </c>
      <c r="I12" s="81" t="s">
        <v>232</v>
      </c>
      <c r="J12" s="81" t="s">
        <v>61</v>
      </c>
    </row>
    <row r="13" spans="1:10" x14ac:dyDescent="0.25">
      <c r="A13" s="86">
        <v>3</v>
      </c>
      <c r="B13" s="133" t="s">
        <v>327</v>
      </c>
      <c r="C13" s="134" t="s">
        <v>328</v>
      </c>
      <c r="D13" s="132">
        <v>4</v>
      </c>
      <c r="E13" s="135">
        <v>17.7</v>
      </c>
      <c r="F13" s="131">
        <f t="shared" ref="F13:F17" si="0">E13*D13</f>
        <v>70.8</v>
      </c>
      <c r="G13" s="135"/>
      <c r="H13" s="131">
        <f t="shared" ref="H13:H18" si="1">G13*D13</f>
        <v>0</v>
      </c>
      <c r="I13" s="135">
        <v>14.95</v>
      </c>
      <c r="J13" s="131">
        <f t="shared" ref="J13:J18" si="2">I13*D13</f>
        <v>59.8</v>
      </c>
    </row>
    <row r="14" spans="1:10" x14ac:dyDescent="0.25">
      <c r="A14" s="86">
        <v>6</v>
      </c>
      <c r="B14" s="133" t="s">
        <v>329</v>
      </c>
      <c r="C14" s="134" t="s">
        <v>328</v>
      </c>
      <c r="D14" s="132">
        <v>2</v>
      </c>
      <c r="E14" s="135">
        <v>87.7</v>
      </c>
      <c r="F14" s="131">
        <f t="shared" si="0"/>
        <v>175.4</v>
      </c>
      <c r="G14" s="135">
        <v>64.33</v>
      </c>
      <c r="H14" s="131">
        <f t="shared" si="1"/>
        <v>128.66</v>
      </c>
      <c r="I14" s="118"/>
      <c r="J14" s="131">
        <f t="shared" si="2"/>
        <v>0</v>
      </c>
    </row>
    <row r="15" spans="1:10" x14ac:dyDescent="0.25">
      <c r="A15" s="86">
        <v>7</v>
      </c>
      <c r="B15" s="133" t="s">
        <v>330</v>
      </c>
      <c r="C15" s="134" t="s">
        <v>328</v>
      </c>
      <c r="D15" s="132">
        <v>2</v>
      </c>
      <c r="E15" s="135">
        <v>35.700000000000003</v>
      </c>
      <c r="F15" s="131">
        <f t="shared" si="0"/>
        <v>71.400000000000006</v>
      </c>
      <c r="G15" s="135">
        <v>31.74</v>
      </c>
      <c r="H15" s="131">
        <f t="shared" si="1"/>
        <v>63.48</v>
      </c>
      <c r="I15" s="118"/>
      <c r="J15" s="131">
        <f t="shared" si="2"/>
        <v>0</v>
      </c>
    </row>
    <row r="16" spans="1:10" x14ac:dyDescent="0.25">
      <c r="A16" s="86">
        <v>8</v>
      </c>
      <c r="B16" s="133" t="s">
        <v>331</v>
      </c>
      <c r="C16" s="134" t="s">
        <v>328</v>
      </c>
      <c r="D16" s="132">
        <v>2</v>
      </c>
      <c r="E16" s="135">
        <v>77.7</v>
      </c>
      <c r="F16" s="131">
        <f t="shared" si="0"/>
        <v>155.4</v>
      </c>
      <c r="G16" s="144">
        <v>77.459999999999994</v>
      </c>
      <c r="H16" s="131">
        <f t="shared" si="1"/>
        <v>154.91999999999999</v>
      </c>
      <c r="I16" s="118"/>
      <c r="J16" s="131">
        <f t="shared" si="2"/>
        <v>0</v>
      </c>
    </row>
    <row r="17" spans="1:10" ht="17.25" customHeight="1" x14ac:dyDescent="0.25">
      <c r="A17" s="86">
        <v>9</v>
      </c>
      <c r="B17" s="133" t="s">
        <v>332</v>
      </c>
      <c r="C17" s="134" t="s">
        <v>328</v>
      </c>
      <c r="D17" s="132">
        <v>5</v>
      </c>
      <c r="E17" s="135">
        <v>57.7</v>
      </c>
      <c r="F17" s="131">
        <f t="shared" si="0"/>
        <v>288.5</v>
      </c>
      <c r="G17" s="135">
        <v>13.25</v>
      </c>
      <c r="H17" s="131">
        <f t="shared" si="1"/>
        <v>66.25</v>
      </c>
      <c r="I17" s="118"/>
      <c r="J17" s="131">
        <f t="shared" si="2"/>
        <v>0</v>
      </c>
    </row>
    <row r="18" spans="1:10" ht="17.25" customHeight="1" x14ac:dyDescent="0.25">
      <c r="A18" s="86">
        <v>10</v>
      </c>
      <c r="B18" s="113" t="s">
        <v>333</v>
      </c>
      <c r="C18" s="134" t="s">
        <v>328</v>
      </c>
      <c r="D18" s="145">
        <v>1</v>
      </c>
      <c r="E18" s="146">
        <v>15.7</v>
      </c>
      <c r="F18" s="131">
        <f>E18*D18</f>
        <v>15.7</v>
      </c>
      <c r="G18" s="146"/>
      <c r="H18" s="131">
        <f t="shared" si="1"/>
        <v>0</v>
      </c>
      <c r="I18" s="131"/>
      <c r="J18" s="131">
        <f t="shared" si="2"/>
        <v>0</v>
      </c>
    </row>
    <row r="19" spans="1:10" ht="16.5" customHeight="1" x14ac:dyDescent="0.25">
      <c r="A19" s="304" t="s">
        <v>235</v>
      </c>
      <c r="B19" s="305"/>
      <c r="C19" s="305"/>
      <c r="D19" s="306"/>
      <c r="E19" s="307">
        <f>SUM(F13:F18)</f>
        <v>777.2</v>
      </c>
      <c r="F19" s="307"/>
      <c r="G19" s="94"/>
      <c r="H19" s="95">
        <f>SUM(H13:H18)</f>
        <v>413.30999999999995</v>
      </c>
      <c r="I19" s="91"/>
      <c r="J19" s="92">
        <f>SUM(J13:J18)</f>
        <v>59.8</v>
      </c>
    </row>
    <row r="20" spans="1:10" ht="14.25" customHeight="1" x14ac:dyDescent="0.25">
      <c r="A20" s="300" t="s">
        <v>236</v>
      </c>
      <c r="B20" s="300"/>
      <c r="C20" s="300"/>
      <c r="D20" s="300"/>
      <c r="E20" s="300"/>
      <c r="F20" s="300"/>
      <c r="G20" s="300"/>
      <c r="H20" s="300"/>
      <c r="I20" s="300"/>
      <c r="J20" s="300"/>
    </row>
    <row r="21" spans="1:10" x14ac:dyDescent="0.25">
      <c r="A21" s="302" t="s">
        <v>237</v>
      </c>
      <c r="B21" s="302"/>
      <c r="C21" s="302"/>
      <c r="D21" s="302"/>
      <c r="E21" s="302"/>
      <c r="F21" s="310" t="s">
        <v>238</v>
      </c>
      <c r="G21" s="310"/>
      <c r="H21" s="310"/>
      <c r="I21" s="310"/>
      <c r="J21" s="310"/>
    </row>
    <row r="22" spans="1:10" x14ac:dyDescent="0.25">
      <c r="A22" s="300" t="str">
        <f>E11</f>
        <v>SPORTS MANS</v>
      </c>
      <c r="B22" s="300"/>
      <c r="C22" s="300"/>
      <c r="D22" s="300"/>
      <c r="E22" s="300"/>
      <c r="F22" s="301">
        <f>E19</f>
        <v>777.2</v>
      </c>
      <c r="G22" s="302"/>
      <c r="H22" s="302"/>
      <c r="I22" s="302"/>
      <c r="J22" s="302"/>
    </row>
    <row r="23" spans="1:10" ht="9.9499999999999993" customHeight="1" x14ac:dyDescent="0.25">
      <c r="A23" s="300"/>
      <c r="B23" s="300"/>
      <c r="C23" s="300"/>
      <c r="D23" s="300"/>
      <c r="E23" s="300"/>
      <c r="F23" s="300"/>
      <c r="G23" s="300"/>
      <c r="H23" s="300"/>
      <c r="I23" s="300"/>
      <c r="J23" s="300"/>
    </row>
    <row r="24" spans="1:10" x14ac:dyDescent="0.25">
      <c r="A24" s="298" t="s">
        <v>239</v>
      </c>
      <c r="B24" s="298"/>
      <c r="C24" s="298"/>
      <c r="D24" s="298"/>
      <c r="E24" s="298"/>
      <c r="F24" s="298"/>
      <c r="G24" s="298"/>
      <c r="H24" s="298"/>
      <c r="I24" s="298"/>
      <c r="J24" s="298"/>
    </row>
    <row r="25" spans="1:10" x14ac:dyDescent="0.25">
      <c r="A25" s="311" t="s">
        <v>240</v>
      </c>
      <c r="B25" s="311"/>
      <c r="C25" s="311"/>
      <c r="D25" s="311"/>
      <c r="E25" s="311"/>
      <c r="F25" s="312" t="s">
        <v>241</v>
      </c>
      <c r="G25" s="311"/>
      <c r="H25" s="311"/>
      <c r="I25" s="311"/>
      <c r="J25" s="311"/>
    </row>
    <row r="26" spans="1:10" ht="18" customHeight="1" x14ac:dyDescent="0.25">
      <c r="A26" s="297" t="s">
        <v>186</v>
      </c>
      <c r="B26" s="297"/>
      <c r="C26" s="297"/>
      <c r="D26" s="297"/>
      <c r="E26" s="297"/>
      <c r="F26" s="297" t="s">
        <v>186</v>
      </c>
      <c r="G26" s="297"/>
      <c r="H26" s="297"/>
      <c r="I26" s="297"/>
      <c r="J26" s="297"/>
    </row>
    <row r="32" spans="1:10" customFormat="1" x14ac:dyDescent="0.25"/>
    <row r="33" customFormat="1" x14ac:dyDescent="0.25"/>
    <row r="34" customFormat="1" ht="61.5" customHeigh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</sheetData>
  <mergeCells count="33">
    <mergeCell ref="A3:J3"/>
    <mergeCell ref="B4:J4"/>
    <mergeCell ref="C5:G5"/>
    <mergeCell ref="H5:J5"/>
    <mergeCell ref="C6:E6"/>
    <mergeCell ref="G6:H6"/>
    <mergeCell ref="C7:E7"/>
    <mergeCell ref="G7:H7"/>
    <mergeCell ref="C8:E8"/>
    <mergeCell ref="G8:H8"/>
    <mergeCell ref="C9:E9"/>
    <mergeCell ref="G9:H9"/>
    <mergeCell ref="A22:E22"/>
    <mergeCell ref="F22:J22"/>
    <mergeCell ref="A10:J10"/>
    <mergeCell ref="A11:A12"/>
    <mergeCell ref="B11:B12"/>
    <mergeCell ref="C11:C12"/>
    <mergeCell ref="D11:D12"/>
    <mergeCell ref="E11:F11"/>
    <mergeCell ref="G11:H11"/>
    <mergeCell ref="I11:J11"/>
    <mergeCell ref="A19:D19"/>
    <mergeCell ref="E19:F19"/>
    <mergeCell ref="A20:J20"/>
    <mergeCell ref="A21:E21"/>
    <mergeCell ref="F21:J21"/>
    <mergeCell ref="A23:J23"/>
    <mergeCell ref="A24:J24"/>
    <mergeCell ref="A25:E25"/>
    <mergeCell ref="F25:J25"/>
    <mergeCell ref="A26:E26"/>
    <mergeCell ref="F26:J26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18"/>
  <sheetViews>
    <sheetView topLeftCell="A6" zoomScaleNormal="100" workbookViewId="0">
      <selection activeCell="A6" sqref="A6"/>
    </sheetView>
  </sheetViews>
  <sheetFormatPr defaultColWidth="9.140625" defaultRowHeight="15" x14ac:dyDescent="0.2"/>
  <cols>
    <col min="1" max="1" width="66.140625" style="1" customWidth="1"/>
    <col min="2" max="2" width="19.7109375" style="1" customWidth="1"/>
    <col min="3" max="16384" width="9.140625" style="1"/>
  </cols>
  <sheetData>
    <row r="1" spans="1:2" ht="17.25" customHeight="1" x14ac:dyDescent="0.2">
      <c r="A1" s="3"/>
      <c r="B1" s="15" t="s">
        <v>334</v>
      </c>
    </row>
    <row r="2" spans="1:2" ht="17.25" customHeight="1" x14ac:dyDescent="0.2">
      <c r="A2" s="3"/>
      <c r="B2" s="15"/>
    </row>
    <row r="3" spans="1:2" ht="33" customHeight="1" x14ac:dyDescent="0.2">
      <c r="A3" s="219" t="s">
        <v>335</v>
      </c>
      <c r="B3" s="219"/>
    </row>
    <row r="4" spans="1:2" ht="17.25" customHeight="1" x14ac:dyDescent="0.2">
      <c r="A4" s="3"/>
      <c r="B4" s="3"/>
    </row>
    <row r="5" spans="1:2" ht="36" customHeight="1" x14ac:dyDescent="0.2">
      <c r="A5" s="17" t="s">
        <v>77</v>
      </c>
      <c r="B5" s="68" t="s">
        <v>336</v>
      </c>
    </row>
    <row r="6" spans="1:2" ht="17.25" customHeight="1" x14ac:dyDescent="0.2">
      <c r="A6" s="3"/>
      <c r="B6" s="3"/>
    </row>
    <row r="7" spans="1:2" ht="15.75" x14ac:dyDescent="0.2">
      <c r="A7" s="292" t="s">
        <v>337</v>
      </c>
      <c r="B7" s="292"/>
    </row>
    <row r="8" spans="1:2" ht="24.95" customHeight="1" x14ac:dyDescent="0.2">
      <c r="A8" s="327" t="s">
        <v>338</v>
      </c>
      <c r="B8" s="327"/>
    </row>
    <row r="9" spans="1:2" ht="24.95" customHeight="1" x14ac:dyDescent="0.2">
      <c r="A9" s="327"/>
      <c r="B9" s="327"/>
    </row>
    <row r="10" spans="1:2" ht="24.95" customHeight="1" x14ac:dyDescent="0.2">
      <c r="A10" s="327"/>
      <c r="B10" s="327"/>
    </row>
    <row r="11" spans="1:2" ht="69" customHeight="1" x14ac:dyDescent="0.2">
      <c r="A11" s="327"/>
      <c r="B11" s="327"/>
    </row>
    <row r="12" spans="1:2" ht="17.25" customHeight="1" x14ac:dyDescent="0.2">
      <c r="A12" s="16"/>
      <c r="B12" s="16"/>
    </row>
    <row r="13" spans="1:2" ht="35.1" customHeight="1" x14ac:dyDescent="0.2">
      <c r="A13" s="18" t="s">
        <v>339</v>
      </c>
      <c r="B13" s="36" t="s">
        <v>340</v>
      </c>
    </row>
    <row r="14" spans="1:2" ht="45" customHeight="1" x14ac:dyDescent="0.2">
      <c r="A14" s="35" t="s">
        <v>45</v>
      </c>
      <c r="B14" s="37"/>
    </row>
    <row r="15" spans="1:2" ht="35.1" customHeight="1" x14ac:dyDescent="0.2">
      <c r="A15" s="67" t="s">
        <v>341</v>
      </c>
      <c r="B15" s="36" t="s">
        <v>340</v>
      </c>
    </row>
    <row r="16" spans="1:2" ht="45" customHeight="1" x14ac:dyDescent="0.2">
      <c r="A16" s="35" t="s">
        <v>45</v>
      </c>
      <c r="B16" s="37"/>
    </row>
    <row r="17" spans="1:2" ht="64.5" customHeight="1" x14ac:dyDescent="0.2">
      <c r="A17" s="44" t="s">
        <v>342</v>
      </c>
      <c r="B17" s="36" t="s">
        <v>340</v>
      </c>
    </row>
    <row r="18" spans="1:2" ht="67.5" customHeight="1" x14ac:dyDescent="0.2">
      <c r="A18" s="35" t="s">
        <v>343</v>
      </c>
      <c r="B18" s="37"/>
    </row>
  </sheetData>
  <mergeCells count="3">
    <mergeCell ref="A3:B3"/>
    <mergeCell ref="A7:B7"/>
    <mergeCell ref="A8:B11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9"/>
  <sheetViews>
    <sheetView workbookViewId="0">
      <selection activeCell="F6" sqref="F6"/>
    </sheetView>
  </sheetViews>
  <sheetFormatPr defaultColWidth="8.7109375" defaultRowHeight="14.25" x14ac:dyDescent="0.2"/>
  <cols>
    <col min="1" max="1" width="10.5703125" style="8" bestFit="1" customWidth="1"/>
    <col min="2" max="2" width="15" style="8" bestFit="1" customWidth="1"/>
    <col min="3" max="3" width="27.5703125" style="8" bestFit="1" customWidth="1"/>
    <col min="4" max="4" width="21.7109375" style="8" customWidth="1"/>
    <col min="5" max="5" width="14.5703125" style="8" customWidth="1"/>
    <col min="6" max="6" width="9.85546875" style="8" customWidth="1"/>
    <col min="7" max="7" width="9.42578125" style="8" customWidth="1"/>
    <col min="8" max="8" width="9.85546875" style="8" customWidth="1"/>
    <col min="9" max="9" width="12.140625" style="8" customWidth="1"/>
    <col min="10" max="10" width="8.7109375" style="8" bestFit="1" customWidth="1"/>
    <col min="11" max="11" width="48.85546875" style="8" bestFit="1" customWidth="1"/>
    <col min="12" max="12" width="17.5703125" style="8" customWidth="1"/>
    <col min="13" max="13" width="12" style="8" bestFit="1" customWidth="1"/>
    <col min="14" max="14" width="12.7109375" style="8" customWidth="1"/>
    <col min="15" max="15" width="8.7109375" style="8" customWidth="1"/>
    <col min="16" max="16" width="5.85546875" style="8" customWidth="1"/>
    <col min="17" max="17" width="9.28515625" style="8" customWidth="1"/>
    <col min="18" max="18" width="12" style="8" bestFit="1" customWidth="1"/>
    <col min="19" max="16384" width="8.7109375" style="8"/>
  </cols>
  <sheetData>
    <row r="1" ht="17.25" customHeight="1" x14ac:dyDescent="0.2"/>
    <row r="2" ht="22.5" customHeight="1" x14ac:dyDescent="0.2"/>
    <row r="3" ht="17.25" customHeight="1" x14ac:dyDescent="0.2"/>
    <row r="4" ht="17.25" customHeight="1" x14ac:dyDescent="0.2"/>
    <row r="6" ht="17.25" customHeight="1" x14ac:dyDescent="0.2"/>
    <row r="9" ht="17.25" customHeight="1" x14ac:dyDescent="0.2"/>
    <row r="12" ht="15" customHeight="1" x14ac:dyDescent="0.2"/>
    <row r="14" ht="17.25" customHeight="1" x14ac:dyDescent="0.2"/>
    <row r="53" ht="35.1" customHeight="1" x14ac:dyDescent="0.2"/>
    <row r="80" ht="35.1" customHeight="1" x14ac:dyDescent="0.2"/>
    <row r="107" ht="35.1" customHeight="1" x14ac:dyDescent="0.2"/>
    <row r="134" ht="35.1" customHeight="1" x14ac:dyDescent="0.2"/>
    <row r="161" ht="35.1" customHeight="1" x14ac:dyDescent="0.2"/>
    <row r="188" ht="35.1" customHeight="1" x14ac:dyDescent="0.2"/>
    <row r="214" ht="35.1" customHeight="1" x14ac:dyDescent="0.2"/>
    <row r="229" ht="35.1" customHeight="1" x14ac:dyDescent="0.2"/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P78"/>
  <sheetViews>
    <sheetView topLeftCell="A37" zoomScaleNormal="100" workbookViewId="0">
      <selection activeCell="A49" sqref="A49"/>
    </sheetView>
  </sheetViews>
  <sheetFormatPr defaultColWidth="9.140625" defaultRowHeight="15" x14ac:dyDescent="0.25"/>
  <cols>
    <col min="1" max="1" width="13.85546875" style="8" bestFit="1" customWidth="1"/>
    <col min="2" max="2" width="9.140625" style="8"/>
    <col min="3" max="3" width="19.85546875" style="8" customWidth="1"/>
    <col min="4" max="4" width="18.85546875" style="8" customWidth="1"/>
    <col min="5" max="5" width="11.42578125" style="8" customWidth="1"/>
    <col min="6" max="6" width="18.7109375" style="8" customWidth="1"/>
    <col min="7" max="7" width="18.7109375" customWidth="1"/>
    <col min="8" max="8" width="12" bestFit="1" customWidth="1"/>
    <col min="9" max="9" width="29.85546875" customWidth="1"/>
    <col min="10" max="10" width="15.140625" customWidth="1"/>
    <col min="12" max="12" width="19.7109375" customWidth="1"/>
    <col min="17" max="16384" width="9.140625" style="8"/>
  </cols>
  <sheetData>
    <row r="1" spans="1:6" ht="20.25" x14ac:dyDescent="0.3">
      <c r="F1" s="32"/>
    </row>
    <row r="2" spans="1:6" ht="20.25" x14ac:dyDescent="0.3">
      <c r="F2" s="32"/>
    </row>
    <row r="3" spans="1:6" ht="15.75" x14ac:dyDescent="0.25">
      <c r="A3" s="220" t="s">
        <v>76</v>
      </c>
      <c r="B3" s="220"/>
      <c r="C3" s="220"/>
      <c r="D3" s="220"/>
      <c r="E3" s="220"/>
      <c r="F3" s="220"/>
    </row>
    <row r="4" spans="1:6" ht="17.25" customHeight="1" x14ac:dyDescent="0.45">
      <c r="A4" s="27"/>
      <c r="B4" s="27"/>
      <c r="C4" s="27"/>
      <c r="D4" s="27"/>
      <c r="E4" s="27"/>
      <c r="F4" s="27"/>
    </row>
    <row r="5" spans="1:6" ht="15.75" x14ac:dyDescent="0.25">
      <c r="A5" s="232" t="s">
        <v>77</v>
      </c>
      <c r="B5" s="232"/>
      <c r="C5" s="232"/>
      <c r="D5" s="232" t="s">
        <v>78</v>
      </c>
      <c r="E5" s="232"/>
      <c r="F5" s="232"/>
    </row>
    <row r="6" spans="1:6" ht="15.75" x14ac:dyDescent="0.25">
      <c r="A6" s="232"/>
      <c r="B6" s="232"/>
      <c r="C6" s="232"/>
      <c r="D6" s="235" t="s">
        <v>79</v>
      </c>
      <c r="E6" s="235"/>
      <c r="F6" s="235"/>
    </row>
    <row r="7" spans="1:6" ht="15.75" x14ac:dyDescent="0.25">
      <c r="A7" s="236" t="s">
        <v>80</v>
      </c>
      <c r="B7" s="236"/>
      <c r="C7" s="236"/>
      <c r="D7" s="233" t="s">
        <v>81</v>
      </c>
      <c r="E7" s="233"/>
      <c r="F7" s="233"/>
    </row>
    <row r="8" spans="1:6" x14ac:dyDescent="0.25">
      <c r="A8" s="237" t="s">
        <v>82</v>
      </c>
      <c r="B8" s="237"/>
      <c r="C8" s="237"/>
      <c r="D8" s="234" t="s">
        <v>400</v>
      </c>
      <c r="E8" s="234"/>
      <c r="F8" s="234"/>
    </row>
    <row r="9" spans="1:6" ht="15" customHeight="1" x14ac:dyDescent="0.25">
      <c r="A9" s="28"/>
      <c r="B9" s="28"/>
      <c r="C9" s="28"/>
      <c r="D9" s="29"/>
      <c r="E9" s="29"/>
      <c r="F9" s="29"/>
    </row>
    <row r="10" spans="1:6" ht="15.75" x14ac:dyDescent="0.25">
      <c r="A10" s="219" t="s">
        <v>83</v>
      </c>
      <c r="B10" s="219"/>
      <c r="C10" s="219"/>
      <c r="D10" s="219"/>
      <c r="E10" s="219"/>
      <c r="F10" s="219"/>
    </row>
    <row r="11" spans="1:6" ht="30" x14ac:dyDescent="0.25">
      <c r="A11" s="61" t="s">
        <v>84</v>
      </c>
      <c r="B11" s="222" t="s">
        <v>85</v>
      </c>
      <c r="C11" s="222"/>
      <c r="D11" s="61" t="s">
        <v>9</v>
      </c>
      <c r="E11" s="61" t="s">
        <v>11</v>
      </c>
      <c r="F11" s="20" t="s">
        <v>86</v>
      </c>
    </row>
    <row r="12" spans="1:6" ht="15.75" x14ac:dyDescent="0.25">
      <c r="A12" s="30">
        <v>3953886</v>
      </c>
      <c r="B12" s="218" t="s">
        <v>87</v>
      </c>
      <c r="C12" s="218"/>
      <c r="D12" s="31">
        <v>44579</v>
      </c>
      <c r="E12" s="114">
        <v>108.1</v>
      </c>
      <c r="F12" s="111">
        <v>0</v>
      </c>
    </row>
    <row r="13" spans="1:6" ht="15.75" x14ac:dyDescent="0.25">
      <c r="A13" s="30">
        <v>10222</v>
      </c>
      <c r="B13" s="218" t="s">
        <v>87</v>
      </c>
      <c r="C13" s="218"/>
      <c r="D13" s="31">
        <v>44607</v>
      </c>
      <c r="E13" s="114">
        <v>108.1</v>
      </c>
      <c r="F13" s="111">
        <v>0</v>
      </c>
    </row>
    <row r="14" spans="1:6" ht="15.75" x14ac:dyDescent="0.25">
      <c r="A14" s="30">
        <v>2239809</v>
      </c>
      <c r="B14" s="218" t="s">
        <v>88</v>
      </c>
      <c r="C14" s="218"/>
      <c r="D14" s="31">
        <v>44609</v>
      </c>
      <c r="E14" s="111">
        <v>0</v>
      </c>
      <c r="F14" s="114">
        <v>108.1</v>
      </c>
    </row>
    <row r="15" spans="1:6" ht="15.75" x14ac:dyDescent="0.25">
      <c r="A15" s="30">
        <v>2239790</v>
      </c>
      <c r="B15" s="218" t="s">
        <v>88</v>
      </c>
      <c r="C15" s="218"/>
      <c r="D15" s="31">
        <v>44617</v>
      </c>
      <c r="E15" s="111">
        <v>0</v>
      </c>
      <c r="F15" s="114">
        <v>108.1</v>
      </c>
    </row>
    <row r="16" spans="1:6" ht="15.75" x14ac:dyDescent="0.25">
      <c r="A16" s="30">
        <v>1</v>
      </c>
      <c r="B16" s="218" t="s">
        <v>87</v>
      </c>
      <c r="C16" s="218"/>
      <c r="D16" s="31">
        <v>44623</v>
      </c>
      <c r="E16" s="114">
        <v>4</v>
      </c>
      <c r="F16" s="111">
        <v>0</v>
      </c>
    </row>
    <row r="17" spans="1:6" ht="15.75" x14ac:dyDescent="0.25">
      <c r="A17" s="30">
        <v>20322</v>
      </c>
      <c r="B17" s="218" t="s">
        <v>87</v>
      </c>
      <c r="C17" s="218"/>
      <c r="D17" s="31">
        <v>44636</v>
      </c>
      <c r="E17" s="114">
        <v>108.1</v>
      </c>
      <c r="F17" s="111">
        <v>0</v>
      </c>
    </row>
    <row r="18" spans="1:6" ht="15.75" x14ac:dyDescent="0.25">
      <c r="A18" s="30">
        <v>2239096</v>
      </c>
      <c r="B18" s="218" t="s">
        <v>88</v>
      </c>
      <c r="C18" s="218"/>
      <c r="D18" s="31">
        <v>44651</v>
      </c>
      <c r="E18" s="111">
        <v>0</v>
      </c>
      <c r="F18" s="114">
        <v>112.1</v>
      </c>
    </row>
    <row r="19" spans="1:6" ht="15.75" x14ac:dyDescent="0.25">
      <c r="A19" s="30">
        <v>1</v>
      </c>
      <c r="B19" s="218" t="s">
        <v>87</v>
      </c>
      <c r="C19" s="218"/>
      <c r="D19" s="31">
        <v>44655</v>
      </c>
      <c r="E19" s="114">
        <v>4</v>
      </c>
      <c r="F19" s="111">
        <v>0</v>
      </c>
    </row>
    <row r="20" spans="1:6" ht="15.75" x14ac:dyDescent="0.25">
      <c r="A20" s="30">
        <v>3953886</v>
      </c>
      <c r="B20" s="218" t="s">
        <v>87</v>
      </c>
      <c r="C20" s="218"/>
      <c r="D20" s="31">
        <v>44665</v>
      </c>
      <c r="E20" s="114">
        <v>108.1</v>
      </c>
      <c r="F20" s="111">
        <v>0</v>
      </c>
    </row>
    <row r="21" spans="1:6" ht="15.75" x14ac:dyDescent="0.25">
      <c r="A21" s="30">
        <v>2239022</v>
      </c>
      <c r="B21" s="218" t="s">
        <v>88</v>
      </c>
      <c r="C21" s="218"/>
      <c r="D21" s="31">
        <v>44680</v>
      </c>
      <c r="E21" s="111">
        <v>0</v>
      </c>
      <c r="F21" s="114">
        <v>112.1</v>
      </c>
    </row>
    <row r="22" spans="1:6" ht="15.75" x14ac:dyDescent="0.25">
      <c r="A22" s="30">
        <v>1</v>
      </c>
      <c r="B22" s="218" t="s">
        <v>87</v>
      </c>
      <c r="C22" s="218"/>
      <c r="D22" s="31">
        <v>44684</v>
      </c>
      <c r="E22" s="114">
        <v>4</v>
      </c>
      <c r="F22" s="111">
        <v>0</v>
      </c>
    </row>
    <row r="23" spans="1:6" ht="15.75" x14ac:dyDescent="0.25">
      <c r="A23" s="30">
        <v>20522</v>
      </c>
      <c r="B23" s="218" t="s">
        <v>87</v>
      </c>
      <c r="C23" s="218"/>
      <c r="D23" s="31">
        <v>44694</v>
      </c>
      <c r="E23" s="114">
        <v>108.1</v>
      </c>
      <c r="F23" s="111">
        <v>0</v>
      </c>
    </row>
    <row r="24" spans="1:6" ht="15.75" x14ac:dyDescent="0.25">
      <c r="A24" s="30">
        <v>2239628</v>
      </c>
      <c r="B24" s="218" t="s">
        <v>88</v>
      </c>
      <c r="C24" s="218"/>
      <c r="D24" s="31">
        <v>44712</v>
      </c>
      <c r="E24" s="111">
        <v>0</v>
      </c>
      <c r="F24" s="114">
        <v>112.1</v>
      </c>
    </row>
    <row r="25" spans="1:6" ht="15.75" x14ac:dyDescent="0.25">
      <c r="A25" s="30">
        <v>1</v>
      </c>
      <c r="B25" s="218" t="s">
        <v>87</v>
      </c>
      <c r="C25" s="218"/>
      <c r="D25" s="31">
        <v>44713</v>
      </c>
      <c r="E25" s="114">
        <v>4</v>
      </c>
      <c r="F25" s="111">
        <v>0</v>
      </c>
    </row>
    <row r="26" spans="1:6" ht="15.75" x14ac:dyDescent="0.25">
      <c r="A26" s="30">
        <v>10622</v>
      </c>
      <c r="B26" s="218" t="s">
        <v>87</v>
      </c>
      <c r="C26" s="218"/>
      <c r="D26" s="31">
        <v>44727</v>
      </c>
      <c r="E26" s="114">
        <v>117.2</v>
      </c>
      <c r="F26" s="111">
        <v>0</v>
      </c>
    </row>
    <row r="27" spans="1:6" ht="15.75" x14ac:dyDescent="0.25">
      <c r="A27" s="30">
        <v>2239130</v>
      </c>
      <c r="B27" s="218" t="s">
        <v>88</v>
      </c>
      <c r="C27" s="218"/>
      <c r="D27" s="31">
        <v>44742</v>
      </c>
      <c r="E27" s="111">
        <v>0</v>
      </c>
      <c r="F27" s="114">
        <v>121.2</v>
      </c>
    </row>
    <row r="28" spans="1:6" ht="15.75" x14ac:dyDescent="0.25">
      <c r="A28" s="30">
        <v>1</v>
      </c>
      <c r="B28" s="218" t="s">
        <v>87</v>
      </c>
      <c r="C28" s="218"/>
      <c r="D28" s="31">
        <v>44746</v>
      </c>
      <c r="E28" s="114">
        <v>4</v>
      </c>
      <c r="F28" s="111">
        <v>0</v>
      </c>
    </row>
    <row r="29" spans="1:6" ht="15.75" x14ac:dyDescent="0.25">
      <c r="A29" s="30">
        <v>10722</v>
      </c>
      <c r="B29" s="218" t="s">
        <v>87</v>
      </c>
      <c r="C29" s="218"/>
      <c r="D29" s="31">
        <v>44760</v>
      </c>
      <c r="E29" s="114">
        <v>117.2</v>
      </c>
      <c r="F29" s="111">
        <v>0</v>
      </c>
    </row>
    <row r="30" spans="1:6" ht="15.75" x14ac:dyDescent="0.25">
      <c r="A30" s="30">
        <v>22399878</v>
      </c>
      <c r="B30" s="218" t="s">
        <v>88</v>
      </c>
      <c r="C30" s="218"/>
      <c r="D30" s="31">
        <v>44771</v>
      </c>
      <c r="E30" s="111">
        <v>0</v>
      </c>
      <c r="F30" s="114">
        <v>121.2</v>
      </c>
    </row>
    <row r="31" spans="1:6" ht="15.75" x14ac:dyDescent="0.25">
      <c r="A31" s="170">
        <v>1</v>
      </c>
      <c r="B31" s="217" t="s">
        <v>87</v>
      </c>
      <c r="C31" s="217"/>
      <c r="D31" s="171">
        <v>44775</v>
      </c>
      <c r="E31" s="172">
        <v>4</v>
      </c>
      <c r="F31" s="173">
        <v>0</v>
      </c>
    </row>
    <row r="32" spans="1:6" ht="15.75" x14ac:dyDescent="0.25">
      <c r="A32" s="170">
        <v>10822</v>
      </c>
      <c r="B32" s="217" t="s">
        <v>87</v>
      </c>
      <c r="C32" s="217"/>
      <c r="D32" s="171">
        <v>44789</v>
      </c>
      <c r="E32" s="172">
        <v>117.2</v>
      </c>
      <c r="F32" s="173">
        <v>0</v>
      </c>
    </row>
    <row r="33" spans="1:16" ht="15.75" x14ac:dyDescent="0.25">
      <c r="A33" s="170">
        <v>2239581</v>
      </c>
      <c r="B33" s="218" t="s">
        <v>88</v>
      </c>
      <c r="C33" s="218"/>
      <c r="D33" s="171">
        <v>44804</v>
      </c>
      <c r="E33" s="173">
        <v>0</v>
      </c>
      <c r="F33" s="172">
        <f>E31+E32</f>
        <v>121.2</v>
      </c>
    </row>
    <row r="34" spans="1:16" ht="15.75" x14ac:dyDescent="0.25">
      <c r="A34" s="190">
        <v>1</v>
      </c>
      <c r="B34" s="217" t="s">
        <v>87</v>
      </c>
      <c r="C34" s="217"/>
      <c r="D34" s="171">
        <v>44808</v>
      </c>
      <c r="E34" s="172">
        <v>4</v>
      </c>
      <c r="F34" s="173">
        <v>0</v>
      </c>
    </row>
    <row r="35" spans="1:16" s="192" customFormat="1" ht="15.75" x14ac:dyDescent="0.25">
      <c r="A35" s="190">
        <v>10922</v>
      </c>
      <c r="B35" s="217" t="s">
        <v>87</v>
      </c>
      <c r="C35" s="217"/>
      <c r="D35" s="171">
        <v>44819</v>
      </c>
      <c r="E35" s="172">
        <v>117.2</v>
      </c>
      <c r="F35" s="173">
        <v>0</v>
      </c>
      <c r="G35"/>
      <c r="H35"/>
      <c r="I35"/>
      <c r="J35"/>
      <c r="K35"/>
      <c r="L35"/>
      <c r="M35"/>
      <c r="N35"/>
      <c r="O35"/>
      <c r="P35"/>
    </row>
    <row r="36" spans="1:16" s="192" customFormat="1" ht="15.75" x14ac:dyDescent="0.25">
      <c r="A36" s="190">
        <v>2239581</v>
      </c>
      <c r="B36" s="218" t="s">
        <v>88</v>
      </c>
      <c r="C36" s="218"/>
      <c r="D36" s="171">
        <v>44834</v>
      </c>
      <c r="E36" s="172"/>
      <c r="F36" s="172">
        <f>E34+E35</f>
        <v>121.2</v>
      </c>
      <c r="G36"/>
      <c r="H36"/>
      <c r="I36"/>
      <c r="J36"/>
      <c r="K36"/>
      <c r="L36"/>
      <c r="M36"/>
      <c r="N36"/>
      <c r="O36"/>
      <c r="P36"/>
    </row>
    <row r="37" spans="1:16" s="192" customFormat="1" ht="15.75" x14ac:dyDescent="0.25">
      <c r="A37" s="197">
        <v>1</v>
      </c>
      <c r="B37" s="217" t="s">
        <v>87</v>
      </c>
      <c r="C37" s="217"/>
      <c r="D37" s="171">
        <v>44838</v>
      </c>
      <c r="E37" s="172">
        <v>4</v>
      </c>
      <c r="F37" s="173">
        <v>0</v>
      </c>
      <c r="G37"/>
      <c r="H37"/>
      <c r="I37"/>
      <c r="J37"/>
      <c r="K37"/>
      <c r="L37"/>
      <c r="M37"/>
      <c r="N37"/>
      <c r="O37"/>
      <c r="P37"/>
    </row>
    <row r="38" spans="1:16" s="192" customFormat="1" ht="15.75" x14ac:dyDescent="0.25">
      <c r="A38" s="197">
        <v>31022</v>
      </c>
      <c r="B38" s="217" t="s">
        <v>87</v>
      </c>
      <c r="C38" s="217"/>
      <c r="D38" s="171">
        <v>44851</v>
      </c>
      <c r="E38" s="172">
        <v>117.2</v>
      </c>
      <c r="F38" s="173">
        <v>0</v>
      </c>
      <c r="G38"/>
      <c r="H38"/>
      <c r="I38"/>
      <c r="J38"/>
      <c r="K38"/>
      <c r="L38"/>
      <c r="M38"/>
      <c r="N38"/>
      <c r="O38"/>
      <c r="P38"/>
    </row>
    <row r="39" spans="1:16" s="192" customFormat="1" ht="15.75" x14ac:dyDescent="0.25">
      <c r="A39" s="197">
        <v>2239911</v>
      </c>
      <c r="B39" s="218" t="s">
        <v>88</v>
      </c>
      <c r="C39" s="218"/>
      <c r="D39" s="171">
        <v>44865</v>
      </c>
      <c r="E39" s="173">
        <v>0</v>
      </c>
      <c r="F39" s="172">
        <f>E37+E38</f>
        <v>121.2</v>
      </c>
      <c r="G39"/>
      <c r="H39"/>
      <c r="I39"/>
      <c r="J39"/>
      <c r="K39"/>
      <c r="L39"/>
      <c r="M39"/>
      <c r="N39"/>
      <c r="O39"/>
      <c r="P39"/>
    </row>
    <row r="40" spans="1:16" s="192" customFormat="1" ht="15.75" x14ac:dyDescent="0.25">
      <c r="A40" s="202">
        <v>1</v>
      </c>
      <c r="B40" s="217" t="s">
        <v>87</v>
      </c>
      <c r="C40" s="217"/>
      <c r="D40" s="171">
        <v>44866</v>
      </c>
      <c r="E40" s="172">
        <v>4</v>
      </c>
      <c r="F40" s="173">
        <v>0</v>
      </c>
      <c r="G40"/>
      <c r="H40"/>
      <c r="I40"/>
      <c r="J40"/>
      <c r="K40"/>
      <c r="L40"/>
      <c r="M40"/>
      <c r="N40"/>
      <c r="O40"/>
      <c r="P40"/>
    </row>
    <row r="41" spans="1:16" s="192" customFormat="1" ht="15.75" x14ac:dyDescent="0.25">
      <c r="A41" s="202">
        <v>11122</v>
      </c>
      <c r="B41" s="217" t="s">
        <v>87</v>
      </c>
      <c r="C41" s="217"/>
      <c r="D41" s="171">
        <v>44883</v>
      </c>
      <c r="E41" s="172">
        <v>121.9</v>
      </c>
      <c r="F41" s="173">
        <v>0</v>
      </c>
      <c r="G41"/>
      <c r="H41"/>
      <c r="I41"/>
      <c r="J41"/>
      <c r="K41"/>
      <c r="L41"/>
      <c r="M41"/>
      <c r="N41"/>
      <c r="O41"/>
      <c r="P41"/>
    </row>
    <row r="42" spans="1:16" s="192" customFormat="1" ht="15.75" x14ac:dyDescent="0.25">
      <c r="A42" s="202">
        <v>11122</v>
      </c>
      <c r="B42" s="217" t="s">
        <v>399</v>
      </c>
      <c r="C42" s="217"/>
      <c r="D42" s="171">
        <v>44888</v>
      </c>
      <c r="E42" s="173">
        <v>0</v>
      </c>
      <c r="F42" s="172">
        <v>4.7</v>
      </c>
      <c r="G42"/>
      <c r="H42"/>
      <c r="I42"/>
      <c r="J42"/>
      <c r="K42"/>
      <c r="L42"/>
      <c r="M42"/>
      <c r="N42"/>
      <c r="O42"/>
      <c r="P42"/>
    </row>
    <row r="43" spans="1:16" s="192" customFormat="1" ht="15.75" x14ac:dyDescent="0.25">
      <c r="A43" s="202">
        <v>2239875</v>
      </c>
      <c r="B43" s="218" t="s">
        <v>88</v>
      </c>
      <c r="C43" s="218"/>
      <c r="D43" s="171">
        <v>44895</v>
      </c>
      <c r="E43" s="173">
        <v>0</v>
      </c>
      <c r="F43" s="172">
        <v>121.2</v>
      </c>
      <c r="G43"/>
      <c r="H43"/>
      <c r="I43"/>
      <c r="J43"/>
      <c r="K43"/>
      <c r="L43"/>
      <c r="M43"/>
      <c r="N43"/>
      <c r="O43"/>
      <c r="P43"/>
    </row>
    <row r="44" spans="1:16" s="192" customFormat="1" ht="15.75" x14ac:dyDescent="0.25">
      <c r="A44" s="202">
        <v>2</v>
      </c>
      <c r="B44" s="217" t="s">
        <v>87</v>
      </c>
      <c r="C44" s="217"/>
      <c r="D44" s="171">
        <v>44897</v>
      </c>
      <c r="E44" s="172">
        <v>8</v>
      </c>
      <c r="F44" s="173">
        <v>0</v>
      </c>
      <c r="G44"/>
      <c r="H44"/>
      <c r="I44"/>
      <c r="J44"/>
      <c r="K44"/>
      <c r="L44"/>
      <c r="M44"/>
      <c r="N44"/>
      <c r="O44"/>
      <c r="P44"/>
    </row>
    <row r="45" spans="1:16" s="192" customFormat="1" ht="15.75" x14ac:dyDescent="0.25">
      <c r="A45" s="202">
        <v>11222</v>
      </c>
      <c r="B45" s="217" t="s">
        <v>87</v>
      </c>
      <c r="C45" s="217"/>
      <c r="D45" s="171">
        <v>44910</v>
      </c>
      <c r="E45" s="172">
        <v>121.9</v>
      </c>
      <c r="F45" s="173">
        <v>0</v>
      </c>
      <c r="G45"/>
      <c r="H45"/>
      <c r="I45"/>
      <c r="J45"/>
      <c r="K45"/>
      <c r="L45"/>
      <c r="M45"/>
      <c r="N45"/>
      <c r="O45"/>
      <c r="P45"/>
    </row>
    <row r="46" spans="1:16" s="192" customFormat="1" ht="15.75" x14ac:dyDescent="0.25">
      <c r="A46" s="202">
        <v>1</v>
      </c>
      <c r="B46" s="217" t="s">
        <v>87</v>
      </c>
      <c r="C46" s="217"/>
      <c r="D46" s="171">
        <v>44917</v>
      </c>
      <c r="E46" s="172">
        <v>4</v>
      </c>
      <c r="F46" s="173">
        <v>0</v>
      </c>
      <c r="G46"/>
      <c r="H46"/>
      <c r="I46"/>
      <c r="J46"/>
      <c r="K46"/>
      <c r="L46"/>
      <c r="M46"/>
      <c r="N46"/>
      <c r="O46"/>
      <c r="P46"/>
    </row>
    <row r="47" spans="1:16" s="192" customFormat="1" ht="15.75" x14ac:dyDescent="0.25">
      <c r="A47" s="171">
        <v>44897</v>
      </c>
      <c r="B47" s="218" t="s">
        <v>88</v>
      </c>
      <c r="C47" s="218"/>
      <c r="D47" s="171">
        <v>44924</v>
      </c>
      <c r="E47" s="173">
        <v>0</v>
      </c>
      <c r="F47" s="172">
        <v>137.9</v>
      </c>
      <c r="G47"/>
      <c r="H47"/>
      <c r="I47"/>
      <c r="J47"/>
      <c r="K47"/>
      <c r="L47"/>
      <c r="M47"/>
      <c r="N47"/>
      <c r="O47"/>
      <c r="P47"/>
    </row>
    <row r="48" spans="1:16" s="192" customFormat="1" ht="15.75" x14ac:dyDescent="0.25">
      <c r="A48" s="202"/>
      <c r="B48" s="218"/>
      <c r="C48" s="218"/>
      <c r="D48" s="171"/>
      <c r="E48" s="172"/>
      <c r="F48" s="173"/>
      <c r="G48"/>
      <c r="H48"/>
      <c r="I48"/>
      <c r="J48"/>
      <c r="K48"/>
      <c r="L48"/>
      <c r="M48"/>
      <c r="N48"/>
      <c r="O48"/>
      <c r="P48"/>
    </row>
    <row r="49" spans="1:16" s="192" customFormat="1" ht="15.75" x14ac:dyDescent="0.25">
      <c r="A49" s="202"/>
      <c r="B49" s="218"/>
      <c r="C49" s="218"/>
      <c r="D49" s="171"/>
      <c r="E49" s="173"/>
      <c r="F49" s="172"/>
      <c r="G49"/>
      <c r="H49"/>
      <c r="I49"/>
      <c r="J49"/>
      <c r="K49"/>
      <c r="L49"/>
      <c r="M49"/>
      <c r="N49"/>
      <c r="O49"/>
      <c r="P49"/>
    </row>
    <row r="50" spans="1:16" s="192" customFormat="1" ht="15.75" x14ac:dyDescent="0.25">
      <c r="A50" s="202"/>
      <c r="B50" s="218"/>
      <c r="C50" s="218"/>
      <c r="D50" s="171"/>
      <c r="E50" s="173"/>
      <c r="F50" s="172"/>
      <c r="G50"/>
      <c r="H50"/>
      <c r="I50"/>
      <c r="J50"/>
      <c r="K50"/>
      <c r="L50"/>
      <c r="M50"/>
      <c r="N50"/>
      <c r="O50"/>
      <c r="P50"/>
    </row>
    <row r="51" spans="1:16" s="192" customFormat="1" ht="15.75" x14ac:dyDescent="0.25">
      <c r="A51" s="199"/>
      <c r="B51" s="218"/>
      <c r="C51" s="218"/>
      <c r="D51" s="171"/>
      <c r="E51" s="200"/>
      <c r="F51" s="173">
        <v>0</v>
      </c>
      <c r="G51"/>
      <c r="H51"/>
      <c r="I51"/>
      <c r="J51"/>
      <c r="K51"/>
      <c r="L51"/>
      <c r="M51"/>
      <c r="N51"/>
      <c r="O51"/>
      <c r="P51"/>
    </row>
    <row r="52" spans="1:16" ht="15.75" x14ac:dyDescent="0.25">
      <c r="A52" s="229" t="s">
        <v>89</v>
      </c>
      <c r="B52" s="230"/>
      <c r="C52" s="230"/>
      <c r="D52" s="230"/>
      <c r="E52" s="231"/>
      <c r="F52" s="148">
        <f>SUM(E12:E51)</f>
        <v>1418.3000000000004</v>
      </c>
    </row>
    <row r="53" spans="1:16" x14ac:dyDescent="0.25">
      <c r="A53"/>
      <c r="B53"/>
      <c r="C53"/>
      <c r="D53"/>
      <c r="E53"/>
      <c r="F53"/>
    </row>
    <row r="54" spans="1:16" ht="15.75" x14ac:dyDescent="0.25">
      <c r="A54" s="220" t="s">
        <v>90</v>
      </c>
      <c r="B54" s="220"/>
      <c r="C54" s="220"/>
      <c r="D54" s="220"/>
      <c r="E54" s="220"/>
      <c r="F54" s="220"/>
    </row>
    <row r="55" spans="1:16" ht="15.75" x14ac:dyDescent="0.25">
      <c r="A55" s="211" t="s">
        <v>91</v>
      </c>
      <c r="B55" s="212"/>
      <c r="C55" s="212"/>
      <c r="D55" s="212"/>
      <c r="E55" s="213"/>
      <c r="F55" s="149">
        <f>SUM(F12:F51)</f>
        <v>1422.3000000000004</v>
      </c>
    </row>
    <row r="56" spans="1:16" ht="15.75" x14ac:dyDescent="0.25">
      <c r="A56" s="211" t="s">
        <v>92</v>
      </c>
      <c r="B56" s="212"/>
      <c r="C56" s="212"/>
      <c r="D56" s="212"/>
      <c r="E56" s="213"/>
      <c r="F56" s="111">
        <v>0</v>
      </c>
    </row>
    <row r="57" spans="1:16" ht="15.75" x14ac:dyDescent="0.25">
      <c r="A57" s="214" t="s">
        <v>93</v>
      </c>
      <c r="B57" s="215"/>
      <c r="C57" s="215"/>
      <c r="D57" s="215"/>
      <c r="E57" s="216"/>
      <c r="F57" s="152">
        <f>F55+F56</f>
        <v>1422.3000000000004</v>
      </c>
    </row>
    <row r="58" spans="1:16" ht="14.1" customHeight="1" x14ac:dyDescent="0.25">
      <c r="A58" s="1"/>
      <c r="B58" s="1"/>
      <c r="C58" s="1"/>
      <c r="D58" s="1"/>
      <c r="E58" s="1"/>
      <c r="F58" s="1"/>
    </row>
    <row r="59" spans="1:16" ht="44.25" customHeight="1" x14ac:dyDescent="0.25">
      <c r="A59" s="223" t="s">
        <v>344</v>
      </c>
      <c r="B59" s="224"/>
      <c r="C59" s="225"/>
      <c r="D59" s="226" t="s">
        <v>345</v>
      </c>
      <c r="E59" s="227"/>
      <c r="F59" s="228"/>
    </row>
    <row r="60" spans="1:16" ht="39.75" customHeight="1" x14ac:dyDescent="0.25">
      <c r="A60" s="221" t="s">
        <v>45</v>
      </c>
      <c r="B60" s="221"/>
      <c r="C60" s="221"/>
      <c r="D60" s="221" t="s">
        <v>45</v>
      </c>
      <c r="E60" s="221"/>
      <c r="F60" s="221"/>
    </row>
    <row r="61" spans="1:16" customFormat="1" x14ac:dyDescent="0.25"/>
    <row r="62" spans="1:16" customFormat="1" ht="45.75" customHeight="1" x14ac:dyDescent="0.25"/>
    <row r="63" spans="1:16" customFormat="1" ht="33.75" customHeight="1" x14ac:dyDescent="0.25"/>
    <row r="64" spans="1:16" customFormat="1" ht="34.5" customHeight="1" x14ac:dyDescent="0.25"/>
    <row r="65" customFormat="1" ht="31.5" customHeight="1" x14ac:dyDescent="0.25"/>
    <row r="66" customFormat="1" ht="35.25" customHeight="1" x14ac:dyDescent="0.25"/>
    <row r="67" customFormat="1" ht="30.75" customHeight="1" x14ac:dyDescent="0.25"/>
    <row r="68" customFormat="1" ht="39.75" customHeight="1" x14ac:dyDescent="0.25"/>
    <row r="69" customFormat="1" ht="30" customHeight="1" x14ac:dyDescent="0.25"/>
    <row r="70" customFormat="1" ht="33" customHeight="1" x14ac:dyDescent="0.25"/>
    <row r="71" customFormat="1" ht="39.75" customHeight="1" x14ac:dyDescent="0.25"/>
    <row r="72" customFormat="1" ht="48.75" customHeight="1" x14ac:dyDescent="0.25"/>
    <row r="73" customFormat="1" ht="48.75" customHeight="1" x14ac:dyDescent="0.25"/>
    <row r="74" customFormat="1" ht="54" customHeight="1" x14ac:dyDescent="0.25"/>
    <row r="75" ht="50.25" customHeight="1" x14ac:dyDescent="0.25"/>
    <row r="76" ht="30.75" customHeight="1" x14ac:dyDescent="0.25"/>
    <row r="77" ht="44.25" customHeight="1" x14ac:dyDescent="0.25"/>
    <row r="78" ht="48" customHeight="1" x14ac:dyDescent="0.25"/>
  </sheetData>
  <mergeCells count="59">
    <mergeCell ref="A3:F3"/>
    <mergeCell ref="A5:C6"/>
    <mergeCell ref="D7:F7"/>
    <mergeCell ref="D8:F8"/>
    <mergeCell ref="D5:F5"/>
    <mergeCell ref="D6:F6"/>
    <mergeCell ref="A7:C7"/>
    <mergeCell ref="A8:C8"/>
    <mergeCell ref="A60:C60"/>
    <mergeCell ref="B11:C11"/>
    <mergeCell ref="B12:C12"/>
    <mergeCell ref="D60:F60"/>
    <mergeCell ref="A59:C59"/>
    <mergeCell ref="D59:F59"/>
    <mergeCell ref="A52:E52"/>
    <mergeCell ref="B14:C14"/>
    <mergeCell ref="B15:C15"/>
    <mergeCell ref="B22:C22"/>
    <mergeCell ref="B24:C24"/>
    <mergeCell ref="B23:C23"/>
    <mergeCell ref="B16:C16"/>
    <mergeCell ref="A55:E55"/>
    <mergeCell ref="B17:C17"/>
    <mergeCell ref="B36:C36"/>
    <mergeCell ref="B28:C28"/>
    <mergeCell ref="B29:C29"/>
    <mergeCell ref="B30:C30"/>
    <mergeCell ref="B31:C31"/>
    <mergeCell ref="A54:F54"/>
    <mergeCell ref="B32:C32"/>
    <mergeCell ref="B35:C35"/>
    <mergeCell ref="B34:C34"/>
    <mergeCell ref="B33:C33"/>
    <mergeCell ref="B37:C37"/>
    <mergeCell ref="B38:C38"/>
    <mergeCell ref="B39:C39"/>
    <mergeCell ref="A10:F10"/>
    <mergeCell ref="B13:C13"/>
    <mergeCell ref="B27:C27"/>
    <mergeCell ref="B19:C19"/>
    <mergeCell ref="B20:C20"/>
    <mergeCell ref="B25:C25"/>
    <mergeCell ref="B26:C26"/>
    <mergeCell ref="B18:C18"/>
    <mergeCell ref="B21:C21"/>
    <mergeCell ref="A56:E56"/>
    <mergeCell ref="A57:E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</mergeCells>
  <pageMargins left="0.51181102362204722" right="0.51181102362204722" top="0.78740157480314965" bottom="0.78740157480314965" header="0.31496062992125984" footer="0.31496062992125984"/>
  <pageSetup paperSize="9" scale="95" orientation="portrait" r:id="rId1"/>
  <headerFooter>
    <oddHeader>&amp;L&amp;G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K44"/>
  <sheetViews>
    <sheetView topLeftCell="A6" zoomScaleNormal="100" workbookViewId="0">
      <pane xSplit="3" ySplit="1" topLeftCell="D7" activePane="bottomRight" state="frozen"/>
      <selection pane="topRight"/>
      <selection pane="bottomLeft"/>
      <selection pane="bottomRight" activeCell="A30" sqref="A30:XFD30"/>
    </sheetView>
  </sheetViews>
  <sheetFormatPr defaultColWidth="9.140625" defaultRowHeight="15" x14ac:dyDescent="0.25"/>
  <cols>
    <col min="1" max="1" width="14" style="8" bestFit="1" customWidth="1"/>
    <col min="2" max="2" width="15.28515625" style="8" customWidth="1"/>
    <col min="3" max="3" width="7.42578125" style="8" customWidth="1"/>
    <col min="4" max="4" width="34" style="8" customWidth="1"/>
    <col min="5" max="5" width="19.85546875" style="8" customWidth="1"/>
    <col min="6" max="6" width="11.7109375" bestFit="1" customWidth="1"/>
    <col min="7" max="7" width="11.85546875" style="8" bestFit="1" customWidth="1"/>
    <col min="8" max="8" width="13.85546875" style="8" bestFit="1" customWidth="1"/>
    <col min="9" max="9" width="14.140625" style="8" customWidth="1"/>
    <col min="10" max="10" width="13.85546875" style="8" customWidth="1"/>
    <col min="11" max="11" width="10.5703125" style="8" bestFit="1" customWidth="1"/>
    <col min="12" max="16384" width="9.140625" style="8"/>
  </cols>
  <sheetData>
    <row r="5" spans="1:10" x14ac:dyDescent="0.25">
      <c r="A5" s="239" t="s">
        <v>83</v>
      </c>
      <c r="B5" s="239"/>
      <c r="C5" s="239"/>
      <c r="D5" s="239"/>
      <c r="E5" s="239"/>
      <c r="G5" s="238" t="s">
        <v>95</v>
      </c>
      <c r="H5" s="238"/>
    </row>
    <row r="6" spans="1:10" x14ac:dyDescent="0.25">
      <c r="A6" s="105" t="s">
        <v>84</v>
      </c>
      <c r="B6" s="240" t="s">
        <v>85</v>
      </c>
      <c r="C6" s="240"/>
      <c r="D6" s="105" t="s">
        <v>9</v>
      </c>
      <c r="E6" s="105" t="s">
        <v>11</v>
      </c>
      <c r="G6" s="105" t="s">
        <v>9</v>
      </c>
      <c r="H6" s="105" t="s">
        <v>11</v>
      </c>
    </row>
    <row r="7" spans="1:10" x14ac:dyDescent="0.25">
      <c r="A7" s="30">
        <v>3953886</v>
      </c>
      <c r="B7" s="218" t="s">
        <v>87</v>
      </c>
      <c r="C7" s="218"/>
      <c r="D7" s="100">
        <v>44579</v>
      </c>
      <c r="E7" s="101">
        <v>108.1</v>
      </c>
      <c r="G7" s="31">
        <v>44609</v>
      </c>
      <c r="H7" s="101">
        <v>108.1</v>
      </c>
    </row>
    <row r="8" spans="1:10" x14ac:dyDescent="0.25">
      <c r="A8" s="31">
        <v>44607</v>
      </c>
      <c r="B8" s="218" t="s">
        <v>87</v>
      </c>
      <c r="C8" s="218"/>
      <c r="D8" s="100">
        <v>44607</v>
      </c>
      <c r="E8" s="101">
        <v>108.1</v>
      </c>
      <c r="G8" s="31">
        <v>44617</v>
      </c>
      <c r="H8" s="101">
        <v>108.1</v>
      </c>
    </row>
    <row r="9" spans="1:10" ht="15.75" x14ac:dyDescent="0.25">
      <c r="A9" s="30">
        <v>1</v>
      </c>
      <c r="B9" s="218" t="s">
        <v>87</v>
      </c>
      <c r="C9" s="218"/>
      <c r="D9" s="31">
        <v>44623</v>
      </c>
      <c r="E9" s="111">
        <v>4</v>
      </c>
      <c r="G9" s="31">
        <v>44651</v>
      </c>
      <c r="H9" s="101">
        <v>112.1</v>
      </c>
    </row>
    <row r="10" spans="1:10" ht="15.75" x14ac:dyDescent="0.25">
      <c r="A10" s="30">
        <v>20322</v>
      </c>
      <c r="B10" s="218" t="s">
        <v>87</v>
      </c>
      <c r="C10" s="218"/>
      <c r="D10" s="31">
        <v>44636</v>
      </c>
      <c r="E10" s="114">
        <v>108.1</v>
      </c>
      <c r="G10" s="31">
        <v>44680</v>
      </c>
      <c r="H10" s="101">
        <v>112.1</v>
      </c>
      <c r="J10" s="24"/>
    </row>
    <row r="11" spans="1:10" ht="15.75" x14ac:dyDescent="0.25">
      <c r="A11" s="30">
        <v>1</v>
      </c>
      <c r="B11" s="218" t="s">
        <v>87</v>
      </c>
      <c r="C11" s="218"/>
      <c r="D11" s="31">
        <v>44655</v>
      </c>
      <c r="E11" s="114">
        <v>4</v>
      </c>
      <c r="G11" s="31">
        <v>44712</v>
      </c>
      <c r="H11" s="102">
        <v>112.1</v>
      </c>
    </row>
    <row r="12" spans="1:10" ht="15.75" x14ac:dyDescent="0.25">
      <c r="A12" s="30">
        <v>3953886</v>
      </c>
      <c r="B12" s="218" t="s">
        <v>87</v>
      </c>
      <c r="C12" s="218"/>
      <c r="D12" s="31">
        <v>44665</v>
      </c>
      <c r="E12" s="114">
        <v>108.1</v>
      </c>
      <c r="G12" s="31">
        <v>44742</v>
      </c>
      <c r="H12" s="114">
        <v>121.2</v>
      </c>
    </row>
    <row r="13" spans="1:10" ht="15.75" x14ac:dyDescent="0.25">
      <c r="A13" s="30">
        <v>1</v>
      </c>
      <c r="B13" s="218" t="s">
        <v>87</v>
      </c>
      <c r="C13" s="218"/>
      <c r="D13" s="31">
        <v>44684</v>
      </c>
      <c r="E13" s="114">
        <v>4</v>
      </c>
      <c r="G13" s="31">
        <v>44771</v>
      </c>
      <c r="H13" s="114">
        <v>121.2</v>
      </c>
      <c r="J13" s="24"/>
    </row>
    <row r="14" spans="1:10" ht="15.75" x14ac:dyDescent="0.25">
      <c r="A14" s="30">
        <v>20522</v>
      </c>
      <c r="B14" s="218" t="s">
        <v>87</v>
      </c>
      <c r="C14" s="218"/>
      <c r="D14" s="31">
        <v>44694</v>
      </c>
      <c r="E14" s="114">
        <v>108.1</v>
      </c>
      <c r="G14" s="171">
        <v>44804</v>
      </c>
      <c r="H14" s="172">
        <v>121.2</v>
      </c>
    </row>
    <row r="15" spans="1:10" ht="15.75" x14ac:dyDescent="0.25">
      <c r="A15" s="30">
        <v>1</v>
      </c>
      <c r="B15" s="218" t="s">
        <v>87</v>
      </c>
      <c r="C15" s="218"/>
      <c r="D15" s="31">
        <v>44713</v>
      </c>
      <c r="E15" s="111">
        <v>4</v>
      </c>
      <c r="G15" s="171">
        <v>44834</v>
      </c>
      <c r="H15" s="172">
        <f>E21+E22</f>
        <v>121.2</v>
      </c>
      <c r="J15" s="24"/>
    </row>
    <row r="16" spans="1:10" ht="14.45" customHeight="1" x14ac:dyDescent="0.25">
      <c r="A16" s="30">
        <v>10622</v>
      </c>
      <c r="B16" s="218" t="s">
        <v>87</v>
      </c>
      <c r="C16" s="218"/>
      <c r="D16" s="31">
        <v>44727</v>
      </c>
      <c r="E16" s="114">
        <v>117.2</v>
      </c>
      <c r="G16" s="171">
        <v>44865</v>
      </c>
      <c r="H16" s="172">
        <f>E23+E24</f>
        <v>121.2</v>
      </c>
    </row>
    <row r="17" spans="1:11" ht="15.75" x14ac:dyDescent="0.25">
      <c r="A17" s="30">
        <v>1</v>
      </c>
      <c r="B17" s="218" t="s">
        <v>87</v>
      </c>
      <c r="C17" s="218"/>
      <c r="D17" s="31">
        <v>44746</v>
      </c>
      <c r="E17" s="114">
        <v>4</v>
      </c>
      <c r="G17" s="98">
        <v>44888</v>
      </c>
      <c r="H17" s="172">
        <v>4.7</v>
      </c>
      <c r="J17" s="31">
        <v>44742</v>
      </c>
      <c r="K17" s="111">
        <v>0</v>
      </c>
    </row>
    <row r="18" spans="1:11" ht="15.75" x14ac:dyDescent="0.25">
      <c r="A18" s="30">
        <v>10722</v>
      </c>
      <c r="B18" s="218" t="s">
        <v>87</v>
      </c>
      <c r="C18" s="218"/>
      <c r="D18" s="31">
        <v>44760</v>
      </c>
      <c r="E18" s="114">
        <v>117.2</v>
      </c>
      <c r="G18" s="98">
        <v>44895</v>
      </c>
      <c r="H18" s="172">
        <v>121.2</v>
      </c>
    </row>
    <row r="19" spans="1:11" ht="15.75" x14ac:dyDescent="0.25">
      <c r="A19" s="196">
        <v>1</v>
      </c>
      <c r="B19" s="217" t="s">
        <v>87</v>
      </c>
      <c r="C19" s="217"/>
      <c r="D19" s="171">
        <v>44775</v>
      </c>
      <c r="E19" s="172">
        <v>4</v>
      </c>
      <c r="G19" s="98">
        <v>44924</v>
      </c>
      <c r="H19" s="172">
        <v>137.9</v>
      </c>
    </row>
    <row r="20" spans="1:11" ht="15.75" x14ac:dyDescent="0.25">
      <c r="A20" s="196">
        <v>10822</v>
      </c>
      <c r="B20" s="217" t="s">
        <v>87</v>
      </c>
      <c r="C20" s="217"/>
      <c r="D20" s="171">
        <v>44789</v>
      </c>
      <c r="E20" s="172">
        <v>117.2</v>
      </c>
      <c r="G20" s="9"/>
      <c r="H20" s="173">
        <v>0</v>
      </c>
    </row>
    <row r="21" spans="1:11" ht="15.75" x14ac:dyDescent="0.25">
      <c r="A21" s="190">
        <v>1</v>
      </c>
      <c r="B21" s="217" t="s">
        <v>87</v>
      </c>
      <c r="C21" s="217"/>
      <c r="D21" s="171">
        <v>44808</v>
      </c>
      <c r="E21" s="172">
        <v>4</v>
      </c>
      <c r="G21" s="9"/>
      <c r="H21" s="173">
        <v>0</v>
      </c>
    </row>
    <row r="22" spans="1:11" ht="15.75" x14ac:dyDescent="0.25">
      <c r="A22" s="190">
        <v>10922</v>
      </c>
      <c r="B22" s="217" t="s">
        <v>87</v>
      </c>
      <c r="C22" s="217"/>
      <c r="D22" s="171">
        <v>44819</v>
      </c>
      <c r="E22" s="172">
        <v>117.2</v>
      </c>
      <c r="G22" s="9"/>
      <c r="H22" s="172"/>
    </row>
    <row r="23" spans="1:11" x14ac:dyDescent="0.2">
      <c r="A23" s="197">
        <v>1</v>
      </c>
      <c r="B23" s="217" t="s">
        <v>87</v>
      </c>
      <c r="C23" s="217"/>
      <c r="D23" s="171">
        <v>44838</v>
      </c>
      <c r="E23" s="172">
        <v>4</v>
      </c>
      <c r="F23" s="204"/>
      <c r="G23" s="9"/>
      <c r="H23" s="104"/>
    </row>
    <row r="24" spans="1:11" x14ac:dyDescent="0.2">
      <c r="A24" s="197">
        <v>31022</v>
      </c>
      <c r="B24" s="217" t="s">
        <v>87</v>
      </c>
      <c r="C24" s="217"/>
      <c r="D24" s="171">
        <v>44851</v>
      </c>
      <c r="E24" s="172">
        <v>117.2</v>
      </c>
      <c r="F24" s="204"/>
      <c r="G24" s="9"/>
      <c r="H24" s="104"/>
    </row>
    <row r="25" spans="1:11" x14ac:dyDescent="0.2">
      <c r="A25" s="202">
        <v>1</v>
      </c>
      <c r="B25" s="217" t="s">
        <v>87</v>
      </c>
      <c r="C25" s="217"/>
      <c r="D25" s="171">
        <v>44866</v>
      </c>
      <c r="E25" s="172">
        <v>4</v>
      </c>
      <c r="F25" s="204"/>
      <c r="G25" s="9"/>
      <c r="H25" s="104"/>
    </row>
    <row r="26" spans="1:11" x14ac:dyDescent="0.2">
      <c r="A26" s="202">
        <v>11122</v>
      </c>
      <c r="B26" s="217" t="s">
        <v>87</v>
      </c>
      <c r="C26" s="217"/>
      <c r="D26" s="171">
        <v>44883</v>
      </c>
      <c r="E26" s="172">
        <v>121.9</v>
      </c>
      <c r="F26" s="204"/>
      <c r="G26" s="9"/>
      <c r="H26" s="104"/>
    </row>
    <row r="27" spans="1:11" x14ac:dyDescent="0.2">
      <c r="A27" s="202">
        <v>2</v>
      </c>
      <c r="B27" s="217" t="s">
        <v>87</v>
      </c>
      <c r="C27" s="217"/>
      <c r="D27" s="171">
        <v>44897</v>
      </c>
      <c r="E27" s="172">
        <v>8</v>
      </c>
      <c r="F27" s="204"/>
      <c r="G27" s="9"/>
      <c r="H27" s="104"/>
    </row>
    <row r="28" spans="1:11" x14ac:dyDescent="0.2">
      <c r="A28" s="202">
        <v>11222</v>
      </c>
      <c r="B28" s="217" t="s">
        <v>87</v>
      </c>
      <c r="C28" s="217"/>
      <c r="D28" s="171">
        <v>44910</v>
      </c>
      <c r="E28" s="172">
        <v>121.9</v>
      </c>
      <c r="F28" s="204"/>
      <c r="G28" s="9"/>
      <c r="H28" s="104"/>
    </row>
    <row r="29" spans="1:11" x14ac:dyDescent="0.2">
      <c r="A29" s="202">
        <v>1</v>
      </c>
      <c r="B29" s="217" t="s">
        <v>87</v>
      </c>
      <c r="C29" s="217"/>
      <c r="D29" s="171">
        <v>44917</v>
      </c>
      <c r="E29" s="172">
        <v>4</v>
      </c>
      <c r="F29" s="204"/>
      <c r="G29" s="9"/>
      <c r="H29" s="104"/>
    </row>
    <row r="30" spans="1:11" x14ac:dyDescent="0.2">
      <c r="A30" s="171"/>
      <c r="B30" s="218"/>
      <c r="C30" s="218"/>
      <c r="D30" s="171"/>
      <c r="E30" s="173"/>
      <c r="F30" s="204"/>
      <c r="G30" s="9"/>
      <c r="H30" s="104"/>
    </row>
    <row r="31" spans="1:11" x14ac:dyDescent="0.2">
      <c r="A31" s="202"/>
      <c r="B31" s="218"/>
      <c r="C31" s="218"/>
      <c r="D31" s="171"/>
      <c r="E31" s="172"/>
      <c r="F31" s="204"/>
      <c r="G31" s="9"/>
      <c r="H31" s="104"/>
    </row>
    <row r="32" spans="1:11" x14ac:dyDescent="0.2">
      <c r="A32" s="202"/>
      <c r="B32" s="218"/>
      <c r="C32" s="218"/>
      <c r="D32" s="171"/>
      <c r="E32" s="173"/>
      <c r="F32" s="204"/>
      <c r="G32" s="9"/>
      <c r="H32" s="104"/>
    </row>
    <row r="33" spans="1:11" x14ac:dyDescent="0.2">
      <c r="A33" s="202"/>
      <c r="B33" s="218"/>
      <c r="C33" s="218"/>
      <c r="D33" s="171"/>
      <c r="E33" s="173"/>
      <c r="F33" s="8"/>
      <c r="G33" s="9"/>
      <c r="H33" s="104"/>
    </row>
    <row r="34" spans="1:11" ht="15.75" x14ac:dyDescent="0.25">
      <c r="A34" s="199"/>
      <c r="B34" s="218"/>
      <c r="C34" s="218"/>
      <c r="D34" s="171"/>
      <c r="E34" s="200"/>
      <c r="G34" s="9"/>
      <c r="H34" s="104"/>
    </row>
    <row r="35" spans="1:11" x14ac:dyDescent="0.25">
      <c r="E35" s="24">
        <f>SUM(E7:E34)</f>
        <v>1418.3000000000004</v>
      </c>
      <c r="H35" s="24">
        <f>SUM(H7:H34)</f>
        <v>1422.3000000000004</v>
      </c>
      <c r="J35" s="24">
        <f>E35-H35</f>
        <v>-4</v>
      </c>
      <c r="K35" s="24"/>
    </row>
    <row r="37" spans="1:11" customFormat="1" x14ac:dyDescent="0.25"/>
    <row r="38" spans="1:11" customFormat="1" x14ac:dyDescent="0.25"/>
    <row r="39" spans="1:11" customFormat="1" x14ac:dyDescent="0.25"/>
    <row r="40" spans="1:11" customFormat="1" x14ac:dyDescent="0.25"/>
    <row r="41" spans="1:11" x14ac:dyDescent="0.25">
      <c r="B41"/>
      <c r="C41"/>
      <c r="D41"/>
      <c r="E41"/>
      <c r="G41"/>
      <c r="H41"/>
    </row>
    <row r="42" spans="1:11" x14ac:dyDescent="0.25">
      <c r="B42"/>
      <c r="C42"/>
      <c r="D42"/>
      <c r="E42"/>
      <c r="G42"/>
      <c r="H42"/>
    </row>
    <row r="43" spans="1:11" x14ac:dyDescent="0.25">
      <c r="B43"/>
      <c r="C43"/>
      <c r="D43"/>
      <c r="E43"/>
      <c r="G43"/>
      <c r="H43"/>
    </row>
    <row r="44" spans="1:11" x14ac:dyDescent="0.25">
      <c r="B44"/>
      <c r="C44"/>
      <c r="D44"/>
      <c r="E44"/>
      <c r="G44"/>
      <c r="H44"/>
    </row>
  </sheetData>
  <mergeCells count="31">
    <mergeCell ref="G5:H5"/>
    <mergeCell ref="B11:C11"/>
    <mergeCell ref="B12:C12"/>
    <mergeCell ref="B16:C16"/>
    <mergeCell ref="A5:E5"/>
    <mergeCell ref="B6:C6"/>
    <mergeCell ref="B7:C7"/>
    <mergeCell ref="B8:C8"/>
    <mergeCell ref="B9:C9"/>
    <mergeCell ref="B10:C10"/>
    <mergeCell ref="B13:C13"/>
    <mergeCell ref="B14:C14"/>
    <mergeCell ref="B15:C15"/>
    <mergeCell ref="B17:C17"/>
    <mergeCell ref="B18:C18"/>
    <mergeCell ref="B19:C19"/>
    <mergeCell ref="B34:C34"/>
    <mergeCell ref="B20:C20"/>
    <mergeCell ref="B21:C21"/>
    <mergeCell ref="B23:C23"/>
    <mergeCell ref="B24:C24"/>
    <mergeCell ref="B33:C33"/>
    <mergeCell ref="B25:C25"/>
    <mergeCell ref="B26:C26"/>
    <mergeCell ref="B27:C27"/>
    <mergeCell ref="B28:C28"/>
    <mergeCell ref="B29:C29"/>
    <mergeCell ref="B30:C30"/>
    <mergeCell ref="B31:C31"/>
    <mergeCell ref="B32:C32"/>
    <mergeCell ref="B22:C22"/>
  </mergeCells>
  <pageMargins left="0.511811024" right="0.511811024" top="0.78740157499999996" bottom="0.78740157499999996" header="0.31496062000000002" footer="0.31496062000000002"/>
  <pageSetup paperSize="9" orientation="landscape" r:id="rId1"/>
  <headerFooter>
    <oddHeader>&amp;L&amp;G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3:K57"/>
  <sheetViews>
    <sheetView topLeftCell="A22" zoomScaleNormal="100" workbookViewId="0">
      <selection activeCell="E28" sqref="E28"/>
    </sheetView>
  </sheetViews>
  <sheetFormatPr defaultColWidth="9.140625" defaultRowHeight="14.25" x14ac:dyDescent="0.2"/>
  <cols>
    <col min="1" max="1" width="22.5703125" style="8" customWidth="1"/>
    <col min="2" max="2" width="20.42578125" style="8" customWidth="1"/>
    <col min="3" max="3" width="14.85546875" style="8" customWidth="1"/>
    <col min="4" max="4" width="15.140625" style="8" customWidth="1"/>
    <col min="5" max="5" width="14.28515625" style="8" customWidth="1"/>
    <col min="6" max="6" width="9.140625" style="8"/>
    <col min="7" max="7" width="79.7109375" style="8" bestFit="1" customWidth="1"/>
    <col min="8" max="8" width="12" style="8" bestFit="1" customWidth="1"/>
    <col min="9" max="9" width="10.85546875" style="8" bestFit="1" customWidth="1"/>
    <col min="10" max="16384" width="9.140625" style="8"/>
  </cols>
  <sheetData>
    <row r="3" spans="1:11" ht="17.25" customHeight="1" x14ac:dyDescent="0.25">
      <c r="D3" s="243" t="s">
        <v>96</v>
      </c>
      <c r="E3" s="243"/>
      <c r="G3"/>
      <c r="H3"/>
      <c r="I3"/>
      <c r="J3"/>
      <c r="K3"/>
    </row>
    <row r="4" spans="1:11" ht="17.25" customHeight="1" x14ac:dyDescent="0.25">
      <c r="A4" s="244" t="s">
        <v>97</v>
      </c>
      <c r="B4" s="244"/>
      <c r="C4" s="244"/>
      <c r="D4" s="244"/>
      <c r="E4" s="244"/>
      <c r="G4"/>
      <c r="H4"/>
      <c r="I4"/>
      <c r="J4"/>
      <c r="K4"/>
    </row>
    <row r="5" spans="1:11" ht="14.25" customHeight="1" x14ac:dyDescent="0.25">
      <c r="A5" s="7"/>
      <c r="B5" s="7"/>
      <c r="C5" s="7"/>
      <c r="D5" s="7"/>
      <c r="E5" s="7"/>
      <c r="G5"/>
      <c r="H5"/>
      <c r="I5"/>
      <c r="J5"/>
      <c r="K5"/>
    </row>
    <row r="6" spans="1:11" ht="17.25" customHeight="1" x14ac:dyDescent="0.25">
      <c r="A6" s="246" t="s">
        <v>98</v>
      </c>
      <c r="B6" s="242"/>
      <c r="C6" s="242" t="s">
        <v>78</v>
      </c>
      <c r="D6" s="242"/>
      <c r="E6" s="242"/>
      <c r="G6"/>
      <c r="H6"/>
      <c r="I6"/>
      <c r="J6"/>
      <c r="K6"/>
    </row>
    <row r="7" spans="1:11" ht="17.25" customHeight="1" x14ac:dyDescent="0.25">
      <c r="A7" s="242"/>
      <c r="B7" s="242"/>
      <c r="C7" s="245" t="s">
        <v>79</v>
      </c>
      <c r="D7" s="245"/>
      <c r="E7" s="245"/>
      <c r="G7"/>
      <c r="H7"/>
      <c r="I7"/>
      <c r="J7"/>
      <c r="K7"/>
    </row>
    <row r="8" spans="1:11" ht="17.25" customHeight="1" x14ac:dyDescent="0.25">
      <c r="A8" s="242" t="s">
        <v>80</v>
      </c>
      <c r="B8" s="242"/>
      <c r="C8" s="242" t="s">
        <v>81</v>
      </c>
      <c r="D8" s="242"/>
      <c r="E8" s="242"/>
      <c r="G8"/>
      <c r="H8"/>
      <c r="I8"/>
      <c r="J8"/>
      <c r="K8"/>
    </row>
    <row r="9" spans="1:11" ht="24.75" customHeight="1" x14ac:dyDescent="0.25">
      <c r="A9" s="241" t="s">
        <v>82</v>
      </c>
      <c r="B9" s="241"/>
      <c r="C9" s="241" t="s">
        <v>400</v>
      </c>
      <c r="D9" s="241"/>
      <c r="E9" s="241"/>
      <c r="G9"/>
      <c r="H9"/>
      <c r="I9"/>
      <c r="J9"/>
      <c r="K9"/>
    </row>
    <row r="10" spans="1:11" ht="9" customHeight="1" x14ac:dyDescent="0.2">
      <c r="A10" s="10"/>
      <c r="B10" s="10"/>
      <c r="C10" s="10"/>
      <c r="D10" s="10"/>
      <c r="E10" s="11"/>
    </row>
    <row r="11" spans="1:11" ht="17.25" customHeight="1" x14ac:dyDescent="0.2">
      <c r="A11" s="239" t="s">
        <v>95</v>
      </c>
      <c r="B11" s="239"/>
      <c r="C11" s="239"/>
      <c r="D11" s="239"/>
      <c r="E11" s="239"/>
    </row>
    <row r="12" spans="1:11" ht="11.25" customHeight="1" x14ac:dyDescent="0.2">
      <c r="A12" s="12"/>
      <c r="B12" s="12"/>
      <c r="C12" s="12"/>
      <c r="D12" s="12"/>
      <c r="E12" s="12"/>
    </row>
    <row r="13" spans="1:11" ht="17.25" customHeight="1" x14ac:dyDescent="0.25">
      <c r="A13" s="239" t="s">
        <v>99</v>
      </c>
      <c r="B13" s="239"/>
      <c r="C13" s="239"/>
      <c r="D13" s="239"/>
      <c r="E13" s="239"/>
      <c r="G13"/>
      <c r="H13"/>
      <c r="I13"/>
    </row>
    <row r="14" spans="1:11" ht="42.75" x14ac:dyDescent="0.2">
      <c r="A14" s="62" t="s">
        <v>100</v>
      </c>
      <c r="B14" s="62" t="s">
        <v>101</v>
      </c>
      <c r="C14" s="62" t="s">
        <v>102</v>
      </c>
      <c r="D14" s="62" t="s">
        <v>103</v>
      </c>
      <c r="E14" s="62" t="s">
        <v>104</v>
      </c>
    </row>
    <row r="15" spans="1:11" ht="57" x14ac:dyDescent="0.25">
      <c r="A15" s="147" t="s">
        <v>105</v>
      </c>
      <c r="B15" s="26">
        <v>44620</v>
      </c>
      <c r="C15" s="49">
        <v>305.22000000000003</v>
      </c>
      <c r="D15" s="150">
        <v>44628</v>
      </c>
      <c r="E15" s="49">
        <v>3.05</v>
      </c>
      <c r="G15"/>
      <c r="H15"/>
    </row>
    <row r="16" spans="1:11" ht="57" x14ac:dyDescent="0.25">
      <c r="A16" s="147" t="s">
        <v>106</v>
      </c>
      <c r="B16" s="26">
        <v>44651</v>
      </c>
      <c r="C16" s="49">
        <v>152.61000000000001</v>
      </c>
      <c r="D16" s="150">
        <v>44656</v>
      </c>
      <c r="E16" s="49">
        <v>1.53</v>
      </c>
      <c r="F16"/>
      <c r="G16"/>
      <c r="H16"/>
    </row>
    <row r="17" spans="1:9" ht="57" x14ac:dyDescent="0.2">
      <c r="A17" s="147" t="s">
        <v>107</v>
      </c>
      <c r="B17" s="26">
        <v>44627</v>
      </c>
      <c r="C17" s="49">
        <v>30.65</v>
      </c>
      <c r="D17" s="150">
        <v>44656</v>
      </c>
      <c r="E17" s="49">
        <v>0.31</v>
      </c>
    </row>
    <row r="18" spans="1:9" ht="57" x14ac:dyDescent="0.2">
      <c r="A18" s="147" t="s">
        <v>108</v>
      </c>
      <c r="B18" s="26">
        <v>44658</v>
      </c>
      <c r="C18" s="49">
        <v>12.21</v>
      </c>
      <c r="D18" s="150">
        <v>44658</v>
      </c>
      <c r="E18" s="49">
        <v>0</v>
      </c>
    </row>
    <row r="19" spans="1:9" ht="57" x14ac:dyDescent="0.25">
      <c r="A19" s="147" t="s">
        <v>109</v>
      </c>
      <c r="B19" s="26">
        <v>44680</v>
      </c>
      <c r="C19" s="49">
        <v>152.61000000000001</v>
      </c>
      <c r="D19" s="150">
        <v>44680</v>
      </c>
      <c r="E19" s="49">
        <v>0</v>
      </c>
      <c r="G19" s="45"/>
      <c r="H19"/>
      <c r="I19"/>
    </row>
    <row r="20" spans="1:9" ht="57" x14ac:dyDescent="0.25">
      <c r="A20" s="147" t="s">
        <v>110</v>
      </c>
      <c r="B20" s="26">
        <v>44711</v>
      </c>
      <c r="C20" s="49">
        <v>152.61000000000001</v>
      </c>
      <c r="D20" s="150">
        <v>44711</v>
      </c>
      <c r="E20" s="49">
        <v>0</v>
      </c>
      <c r="G20" s="45"/>
      <c r="H20"/>
      <c r="I20"/>
    </row>
    <row r="21" spans="1:9" ht="57" x14ac:dyDescent="0.25">
      <c r="A21" s="147" t="s">
        <v>111</v>
      </c>
      <c r="B21" s="26">
        <v>44742</v>
      </c>
      <c r="C21" s="49">
        <v>152.61000000000001</v>
      </c>
      <c r="D21" s="150">
        <v>44742</v>
      </c>
      <c r="E21" s="49">
        <v>0</v>
      </c>
      <c r="G21" s="45"/>
      <c r="H21"/>
      <c r="I21"/>
    </row>
    <row r="22" spans="1:9" ht="57" x14ac:dyDescent="0.25">
      <c r="A22" s="147" t="s">
        <v>112</v>
      </c>
      <c r="B22" s="26">
        <v>44771</v>
      </c>
      <c r="C22" s="49">
        <v>152.61000000000001</v>
      </c>
      <c r="D22" s="26">
        <v>44771</v>
      </c>
      <c r="E22" s="49">
        <v>0</v>
      </c>
      <c r="G22" s="45"/>
      <c r="H22"/>
      <c r="I22"/>
    </row>
    <row r="23" spans="1:9" ht="49.5" customHeight="1" x14ac:dyDescent="0.25">
      <c r="A23" s="193" t="s">
        <v>346</v>
      </c>
      <c r="B23" s="194">
        <v>44834</v>
      </c>
      <c r="C23" s="195">
        <v>152.61000000000001</v>
      </c>
      <c r="D23" s="194">
        <v>44834</v>
      </c>
      <c r="E23" s="195">
        <v>0</v>
      </c>
      <c r="G23" s="45"/>
      <c r="H23"/>
      <c r="I23"/>
    </row>
    <row r="24" spans="1:9" ht="49.5" customHeight="1" x14ac:dyDescent="0.25">
      <c r="A24" s="193" t="s">
        <v>376</v>
      </c>
      <c r="B24" s="194">
        <v>44865</v>
      </c>
      <c r="C24" s="195">
        <v>152.61000000000001</v>
      </c>
      <c r="D24" s="194">
        <v>44865</v>
      </c>
      <c r="E24" s="195">
        <v>0</v>
      </c>
      <c r="G24" s="45"/>
      <c r="H24"/>
      <c r="I24"/>
    </row>
    <row r="25" spans="1:9" ht="49.5" customHeight="1" x14ac:dyDescent="0.25">
      <c r="A25" s="193" t="s">
        <v>401</v>
      </c>
      <c r="B25" s="194">
        <v>44895</v>
      </c>
      <c r="C25" s="195">
        <v>152.61000000000001</v>
      </c>
      <c r="D25" s="194">
        <v>44895</v>
      </c>
      <c r="E25" s="195">
        <v>0</v>
      </c>
      <c r="G25" s="45"/>
      <c r="H25"/>
      <c r="I25"/>
    </row>
    <row r="26" spans="1:9" ht="49.5" customHeight="1" x14ac:dyDescent="0.25">
      <c r="A26" s="193" t="s">
        <v>402</v>
      </c>
      <c r="B26" s="194">
        <v>44916</v>
      </c>
      <c r="C26" s="195">
        <v>152.61000000000001</v>
      </c>
      <c r="D26" s="194">
        <v>44916</v>
      </c>
      <c r="E26" s="195">
        <v>0</v>
      </c>
      <c r="G26" s="45"/>
      <c r="H26"/>
      <c r="I26"/>
    </row>
    <row r="27" spans="1:9" ht="15" x14ac:dyDescent="0.25">
      <c r="A27" s="253" t="s">
        <v>113</v>
      </c>
      <c r="B27" s="254"/>
      <c r="C27" s="254"/>
      <c r="D27" s="255"/>
      <c r="E27" s="63">
        <f>SUM(C15:C26)+SUM(E15:E26)</f>
        <v>1726.4600000000007</v>
      </c>
      <c r="G27"/>
      <c r="H27"/>
      <c r="I27"/>
    </row>
    <row r="28" spans="1:9" ht="15" x14ac:dyDescent="0.25">
      <c r="A28"/>
      <c r="B28"/>
      <c r="C28"/>
      <c r="D28"/>
      <c r="E28"/>
      <c r="G28"/>
      <c r="H28"/>
      <c r="I28"/>
    </row>
    <row r="29" spans="1:9" ht="15" x14ac:dyDescent="0.25">
      <c r="A29" s="256" t="s">
        <v>114</v>
      </c>
      <c r="B29" s="257"/>
      <c r="C29" s="257"/>
      <c r="D29" s="257"/>
      <c r="E29" s="258"/>
      <c r="G29"/>
      <c r="H29"/>
      <c r="I29"/>
    </row>
    <row r="30" spans="1:9" ht="46.5" customHeight="1" x14ac:dyDescent="0.25">
      <c r="A30" s="64" t="s">
        <v>100</v>
      </c>
      <c r="B30" s="64" t="s">
        <v>101</v>
      </c>
      <c r="C30" s="64" t="s">
        <v>115</v>
      </c>
      <c r="D30" s="64" t="s">
        <v>103</v>
      </c>
      <c r="E30" s="64" t="s">
        <v>104</v>
      </c>
      <c r="F30"/>
      <c r="G30"/>
      <c r="H30"/>
      <c r="I30"/>
    </row>
    <row r="31" spans="1:9" ht="17.25" customHeight="1" x14ac:dyDescent="0.25">
      <c r="A31" s="9"/>
      <c r="B31" s="13" t="s">
        <v>116</v>
      </c>
      <c r="C31" s="14">
        <v>0</v>
      </c>
      <c r="D31" s="14">
        <v>0</v>
      </c>
      <c r="E31" s="13" t="s">
        <v>116</v>
      </c>
      <c r="G31"/>
      <c r="H31"/>
      <c r="I31"/>
    </row>
    <row r="32" spans="1:9" ht="17.25" customHeight="1" x14ac:dyDescent="0.2">
      <c r="A32" s="9"/>
      <c r="B32" s="13" t="s">
        <v>116</v>
      </c>
      <c r="C32" s="14">
        <v>0</v>
      </c>
      <c r="D32" s="14">
        <v>0</v>
      </c>
      <c r="E32" s="13" t="s">
        <v>116</v>
      </c>
    </row>
    <row r="33" spans="1:5" ht="17.25" customHeight="1" x14ac:dyDescent="0.25">
      <c r="A33"/>
      <c r="B33"/>
      <c r="C33"/>
      <c r="D33"/>
      <c r="E33"/>
    </row>
    <row r="34" spans="1:5" ht="17.25" customHeight="1" x14ac:dyDescent="0.25">
      <c r="A34"/>
      <c r="B34"/>
      <c r="C34"/>
      <c r="D34"/>
      <c r="E34"/>
    </row>
    <row r="35" spans="1:5" ht="17.25" customHeight="1" x14ac:dyDescent="0.2">
      <c r="A35" s="9"/>
      <c r="B35" s="13" t="s">
        <v>116</v>
      </c>
      <c r="C35" s="14">
        <v>0</v>
      </c>
      <c r="D35" s="14">
        <v>0</v>
      </c>
      <c r="E35" s="13" t="s">
        <v>116</v>
      </c>
    </row>
    <row r="36" spans="1:5" ht="17.25" customHeight="1" x14ac:dyDescent="0.2">
      <c r="A36" s="9"/>
      <c r="B36" s="13" t="s">
        <v>116</v>
      </c>
      <c r="C36" s="14">
        <v>0</v>
      </c>
      <c r="D36" s="14">
        <v>0</v>
      </c>
      <c r="E36" s="13" t="s">
        <v>116</v>
      </c>
    </row>
    <row r="37" spans="1:5" ht="17.25" customHeight="1" x14ac:dyDescent="0.2">
      <c r="A37" s="247" t="s">
        <v>117</v>
      </c>
      <c r="B37" s="248"/>
      <c r="C37" s="65">
        <f>SUM(C31:C36)</f>
        <v>0</v>
      </c>
      <c r="D37" s="252">
        <v>0</v>
      </c>
      <c r="E37" s="252"/>
    </row>
    <row r="38" spans="1:5" ht="9.9499999999999993" customHeight="1" x14ac:dyDescent="0.2">
      <c r="A38" s="6"/>
      <c r="B38" s="6"/>
      <c r="C38" s="6"/>
      <c r="D38" s="6"/>
      <c r="E38" s="6"/>
    </row>
    <row r="39" spans="1:5" ht="48.75" customHeight="1" x14ac:dyDescent="0.2">
      <c r="A39" s="251" t="s">
        <v>118</v>
      </c>
      <c r="B39" s="251"/>
      <c r="C39" s="251" t="s">
        <v>119</v>
      </c>
      <c r="D39" s="251"/>
      <c r="E39" s="251"/>
    </row>
    <row r="40" spans="1:5" ht="41.25" customHeight="1" x14ac:dyDescent="0.2">
      <c r="A40" s="249" t="s">
        <v>45</v>
      </c>
      <c r="B40" s="250"/>
      <c r="C40" s="233" t="s">
        <v>45</v>
      </c>
      <c r="D40" s="233"/>
      <c r="E40" s="233"/>
    </row>
    <row r="41" spans="1:5" ht="17.25" customHeight="1" x14ac:dyDescent="0.2"/>
    <row r="42" spans="1:5" ht="17.25" customHeight="1" x14ac:dyDescent="0.2"/>
    <row r="43" spans="1:5" ht="17.25" customHeight="1" x14ac:dyDescent="0.2"/>
    <row r="44" spans="1:5" ht="17.25" customHeight="1" x14ac:dyDescent="0.2"/>
    <row r="45" spans="1:5" ht="17.25" customHeight="1" x14ac:dyDescent="0.2"/>
    <row r="46" spans="1:5" ht="17.25" customHeight="1" x14ac:dyDescent="0.2"/>
    <row r="47" spans="1:5" ht="17.25" customHeight="1" x14ac:dyDescent="0.2"/>
    <row r="48" spans="1:5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</sheetData>
  <mergeCells count="19">
    <mergeCell ref="A37:B37"/>
    <mergeCell ref="A13:E13"/>
    <mergeCell ref="C40:E40"/>
    <mergeCell ref="A40:B40"/>
    <mergeCell ref="C39:E39"/>
    <mergeCell ref="D37:E37"/>
    <mergeCell ref="A39:B39"/>
    <mergeCell ref="A27:D27"/>
    <mergeCell ref="A29:E29"/>
    <mergeCell ref="A9:B9"/>
    <mergeCell ref="A11:E11"/>
    <mergeCell ref="C8:E8"/>
    <mergeCell ref="D3:E3"/>
    <mergeCell ref="A4:E4"/>
    <mergeCell ref="C7:E7"/>
    <mergeCell ref="A6:B7"/>
    <mergeCell ref="A8:B8"/>
    <mergeCell ref="C6:E6"/>
    <mergeCell ref="C9:E9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  <oddFooter xml:space="preserve">&amp;C&amp;P
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I63"/>
  <sheetViews>
    <sheetView topLeftCell="A34" zoomScaleNormal="100" workbookViewId="0">
      <selection activeCell="H31" sqref="H31"/>
    </sheetView>
  </sheetViews>
  <sheetFormatPr defaultRowHeight="17.25" customHeight="1" x14ac:dyDescent="0.25"/>
  <cols>
    <col min="1" max="1" width="14.140625" customWidth="1"/>
    <col min="2" max="2" width="19.140625" customWidth="1"/>
    <col min="3" max="4" width="17.5703125" customWidth="1"/>
    <col min="5" max="5" width="19.7109375" customWidth="1"/>
    <col min="7" max="7" width="17.5703125" bestFit="1" customWidth="1"/>
    <col min="8" max="8" width="12.140625" bestFit="1" customWidth="1"/>
  </cols>
  <sheetData>
    <row r="1" spans="1:9" ht="17.25" customHeight="1" x14ac:dyDescent="0.25">
      <c r="A1" s="262"/>
      <c r="B1" s="262"/>
      <c r="C1" s="262"/>
      <c r="D1" s="262"/>
      <c r="E1" s="262"/>
      <c r="F1" s="3"/>
      <c r="G1" s="3"/>
    </row>
    <row r="2" spans="1:9" ht="17.25" customHeight="1" x14ac:dyDescent="0.25">
      <c r="A2" s="15"/>
      <c r="B2" s="15"/>
      <c r="C2" s="15"/>
      <c r="D2" s="15"/>
      <c r="E2" s="15"/>
      <c r="F2" s="3"/>
      <c r="G2" s="3"/>
    </row>
    <row r="3" spans="1:9" ht="17.25" customHeight="1" x14ac:dyDescent="0.25">
      <c r="A3" s="219" t="s">
        <v>120</v>
      </c>
      <c r="B3" s="219"/>
      <c r="C3" s="219"/>
      <c r="D3" s="219"/>
      <c r="E3" s="219"/>
      <c r="F3" s="3"/>
      <c r="G3" s="3"/>
    </row>
    <row r="4" spans="1:9" ht="9.9499999999999993" customHeight="1" x14ac:dyDescent="0.25">
      <c r="A4" s="263"/>
      <c r="B4" s="263"/>
      <c r="C4" s="263"/>
      <c r="D4" s="263"/>
      <c r="E4" s="263"/>
      <c r="F4" s="3"/>
      <c r="G4" s="3"/>
    </row>
    <row r="5" spans="1:9" ht="27" customHeight="1" x14ac:dyDescent="0.25">
      <c r="A5" s="233" t="s">
        <v>69</v>
      </c>
      <c r="B5" s="234"/>
      <c r="C5" s="234"/>
      <c r="D5" s="234"/>
      <c r="E5" s="17" t="s">
        <v>78</v>
      </c>
      <c r="F5" s="3"/>
      <c r="G5" s="3"/>
    </row>
    <row r="6" spans="1:9" ht="17.25" customHeight="1" x14ac:dyDescent="0.25">
      <c r="A6" s="264" t="s">
        <v>121</v>
      </c>
      <c r="B6" s="264"/>
      <c r="C6" s="264"/>
      <c r="D6" s="264"/>
      <c r="E6" s="264"/>
      <c r="F6" s="3"/>
      <c r="G6" s="3"/>
    </row>
    <row r="7" spans="1:9" ht="30" customHeight="1" x14ac:dyDescent="0.25">
      <c r="A7" s="261" t="s">
        <v>122</v>
      </c>
      <c r="B7" s="261"/>
      <c r="C7" s="261"/>
      <c r="D7" s="234" t="s">
        <v>403</v>
      </c>
      <c r="E7" s="234"/>
      <c r="F7" s="3"/>
      <c r="G7" s="3"/>
    </row>
    <row r="8" spans="1:9" ht="17.25" customHeight="1" x14ac:dyDescent="0.25">
      <c r="A8" s="264" t="s">
        <v>123</v>
      </c>
      <c r="B8" s="264"/>
      <c r="C8" s="264"/>
      <c r="D8" s="264"/>
      <c r="E8" s="264"/>
      <c r="F8" s="3"/>
      <c r="G8" s="21"/>
    </row>
    <row r="9" spans="1:9" ht="17.25" customHeight="1" x14ac:dyDescent="0.25">
      <c r="A9" s="234" t="s">
        <v>124</v>
      </c>
      <c r="B9" s="234"/>
      <c r="C9" s="234"/>
      <c r="D9" s="234" t="s">
        <v>125</v>
      </c>
      <c r="E9" s="234"/>
      <c r="F9" s="3"/>
      <c r="G9" s="3"/>
    </row>
    <row r="10" spans="1:9" ht="27" customHeight="1" x14ac:dyDescent="0.25">
      <c r="A10" s="234" t="s">
        <v>126</v>
      </c>
      <c r="B10" s="234"/>
      <c r="C10" s="234"/>
      <c r="D10" s="234" t="s">
        <v>127</v>
      </c>
      <c r="E10" s="234"/>
      <c r="F10" s="3"/>
      <c r="G10" s="3"/>
    </row>
    <row r="11" spans="1:9" ht="21.75" customHeight="1" x14ac:dyDescent="0.25">
      <c r="A11" s="219" t="s">
        <v>128</v>
      </c>
      <c r="B11" s="219"/>
      <c r="C11" s="219"/>
      <c r="D11" s="219"/>
      <c r="E11" s="219"/>
      <c r="F11" s="3"/>
      <c r="G11" s="3"/>
    </row>
    <row r="12" spans="1:9" ht="33" customHeight="1" x14ac:dyDescent="0.25">
      <c r="A12" s="4" t="s">
        <v>9</v>
      </c>
      <c r="B12" s="4" t="s">
        <v>129</v>
      </c>
      <c r="C12" s="4" t="s">
        <v>130</v>
      </c>
      <c r="D12" s="4" t="s">
        <v>131</v>
      </c>
      <c r="E12" s="4" t="s">
        <v>132</v>
      </c>
      <c r="F12" s="3"/>
      <c r="G12" s="3"/>
    </row>
    <row r="13" spans="1:9" ht="35.25" customHeight="1" x14ac:dyDescent="0.25">
      <c r="A13" s="50" t="s">
        <v>133</v>
      </c>
      <c r="B13" s="41">
        <v>134999</v>
      </c>
      <c r="C13" s="42">
        <v>135003.69</v>
      </c>
      <c r="D13" s="42">
        <v>0</v>
      </c>
      <c r="E13" s="22">
        <f>C13+D13-B13</f>
        <v>4.6900000000023283</v>
      </c>
      <c r="F13" s="3"/>
      <c r="G13" s="39"/>
      <c r="H13" s="25"/>
    </row>
    <row r="14" spans="1:9" ht="28.5" x14ac:dyDescent="0.25">
      <c r="A14" s="50" t="s">
        <v>134</v>
      </c>
      <c r="B14" s="41">
        <v>135004.69</v>
      </c>
      <c r="C14" s="42">
        <f>44890+108.1+2527</f>
        <v>47525.1</v>
      </c>
      <c r="D14" s="22">
        <v>88028.6</v>
      </c>
      <c r="E14" s="22">
        <f>C14+D14-B14</f>
        <v>549.01000000000931</v>
      </c>
      <c r="F14" s="3"/>
      <c r="G14" s="88"/>
      <c r="H14" s="25"/>
      <c r="I14" s="45"/>
    </row>
    <row r="15" spans="1:9" ht="28.5" x14ac:dyDescent="0.25">
      <c r="A15" s="50" t="s">
        <v>135</v>
      </c>
      <c r="B15" s="46">
        <v>149.44</v>
      </c>
      <c r="C15" s="48">
        <v>149.44</v>
      </c>
      <c r="D15" s="48">
        <v>0</v>
      </c>
      <c r="E15" s="22">
        <f t="shared" ref="E15" si="0">C15+D15-B15</f>
        <v>0</v>
      </c>
      <c r="F15" s="3"/>
      <c r="G15" s="88"/>
      <c r="H15" s="25"/>
      <c r="I15" s="45"/>
    </row>
    <row r="16" spans="1:9" ht="28.5" x14ac:dyDescent="0.25">
      <c r="A16" s="50" t="s">
        <v>135</v>
      </c>
      <c r="B16" s="46">
        <f>D14</f>
        <v>88028.6</v>
      </c>
      <c r="C16" s="48">
        <f>226.09+100+100+100+1118.43+5231.9</f>
        <v>6876.42</v>
      </c>
      <c r="D16" s="48">
        <v>81808.98</v>
      </c>
      <c r="E16" s="22">
        <f t="shared" ref="E16:E21" si="1">C16+D16-B16</f>
        <v>656.79999999998836</v>
      </c>
      <c r="F16" s="1"/>
      <c r="G16" s="1"/>
    </row>
    <row r="17" spans="1:8" ht="28.5" x14ac:dyDescent="0.25">
      <c r="A17" s="50" t="s">
        <v>136</v>
      </c>
      <c r="B17" s="46">
        <f>D16</f>
        <v>81808.98</v>
      </c>
      <c r="C17" s="48">
        <f>100+381.5+100+100+502.68+904.55+777.2+5051.9</f>
        <v>7917.83</v>
      </c>
      <c r="D17" s="48">
        <v>74634.679999999993</v>
      </c>
      <c r="E17" s="22">
        <f t="shared" si="1"/>
        <v>743.52999999999884</v>
      </c>
      <c r="F17" s="1"/>
      <c r="G17" s="1"/>
    </row>
    <row r="18" spans="1:8" ht="28.5" x14ac:dyDescent="0.25">
      <c r="A18" s="50" t="s">
        <v>136</v>
      </c>
      <c r="B18" s="46">
        <f>96+308.27</f>
        <v>404.27</v>
      </c>
      <c r="C18" s="48">
        <f>96+308.3</f>
        <v>404.3</v>
      </c>
      <c r="D18" s="48">
        <v>0</v>
      </c>
      <c r="E18" s="22">
        <f t="shared" si="1"/>
        <v>3.0000000000029559E-2</v>
      </c>
      <c r="F18" s="1"/>
      <c r="G18" s="1"/>
    </row>
    <row r="19" spans="1:8" ht="28.5" x14ac:dyDescent="0.25">
      <c r="A19" s="50" t="s">
        <v>137</v>
      </c>
      <c r="B19" s="46">
        <f>D17</f>
        <v>74634.679999999993</v>
      </c>
      <c r="C19" s="48">
        <f>100+177.96+100+4896.18</f>
        <v>5274.14</v>
      </c>
      <c r="D19" s="48">
        <v>69980.91</v>
      </c>
      <c r="E19" s="22">
        <f t="shared" si="1"/>
        <v>620.3700000000099</v>
      </c>
      <c r="F19" s="1"/>
      <c r="G19" s="1"/>
    </row>
    <row r="20" spans="1:8" ht="28.5" x14ac:dyDescent="0.25">
      <c r="A20" s="50" t="s">
        <v>137</v>
      </c>
      <c r="B20" s="46">
        <v>281.10000000000002</v>
      </c>
      <c r="C20" s="48">
        <v>281.10000000000002</v>
      </c>
      <c r="D20" s="48">
        <v>0</v>
      </c>
      <c r="E20" s="22">
        <f t="shared" si="1"/>
        <v>0</v>
      </c>
      <c r="F20" s="1"/>
      <c r="G20" s="1"/>
    </row>
    <row r="21" spans="1:8" ht="28.5" x14ac:dyDescent="0.25">
      <c r="A21" s="50" t="s">
        <v>138</v>
      </c>
      <c r="B21" s="46">
        <f>D19</f>
        <v>69980.91</v>
      </c>
      <c r="C21" s="48">
        <f>100+350.85+195+108.1+100+472.77+4976.39</f>
        <v>6303.1100000000006</v>
      </c>
      <c r="D21" s="48">
        <v>64388.959999999999</v>
      </c>
      <c r="E21" s="22">
        <f t="shared" si="1"/>
        <v>711.16000000000349</v>
      </c>
      <c r="F21" s="1"/>
      <c r="G21" s="1"/>
    </row>
    <row r="22" spans="1:8" ht="28.5" x14ac:dyDescent="0.25">
      <c r="A22" s="50" t="s">
        <v>138</v>
      </c>
      <c r="B22" s="46">
        <f>96+112.1</f>
        <v>208.1</v>
      </c>
      <c r="C22" s="48">
        <v>96</v>
      </c>
      <c r="D22" s="48">
        <v>112.1</v>
      </c>
      <c r="E22" s="22">
        <f t="shared" ref="E22:E24" si="2">C22+D22-B22</f>
        <v>0</v>
      </c>
      <c r="F22" s="1"/>
      <c r="G22" s="1"/>
    </row>
    <row r="23" spans="1:8" ht="28.5" x14ac:dyDescent="0.25">
      <c r="A23" s="50" t="s">
        <v>139</v>
      </c>
      <c r="B23" s="46">
        <f>D21</f>
        <v>64388.959999999999</v>
      </c>
      <c r="C23" s="48">
        <f>338.75+100+100+489.97+4890.19</f>
        <v>5918.91</v>
      </c>
      <c r="D23" s="48">
        <v>59116.86</v>
      </c>
      <c r="E23" s="22">
        <f t="shared" si="2"/>
        <v>646.81000000000495</v>
      </c>
      <c r="F23" s="1"/>
      <c r="G23" s="1"/>
      <c r="H23" s="45"/>
    </row>
    <row r="24" spans="1:8" ht="28.5" x14ac:dyDescent="0.25">
      <c r="A24" s="50" t="s">
        <v>139</v>
      </c>
      <c r="B24" s="46">
        <f>D22</f>
        <v>112.1</v>
      </c>
      <c r="C24" s="48">
        <f>10+102.1</f>
        <v>112.1</v>
      </c>
      <c r="D24" s="48">
        <v>0</v>
      </c>
      <c r="E24" s="22">
        <f t="shared" si="2"/>
        <v>0</v>
      </c>
      <c r="F24" s="1"/>
      <c r="G24" s="1"/>
    </row>
    <row r="25" spans="1:8" ht="28.5" x14ac:dyDescent="0.25">
      <c r="A25" s="50" t="s">
        <v>140</v>
      </c>
      <c r="B25" s="46">
        <f>D23</f>
        <v>59116.86</v>
      </c>
      <c r="C25" s="48">
        <f>100+350.85+183.43+506.54+4880.19</f>
        <v>6021.0099999999993</v>
      </c>
      <c r="D25" s="48">
        <v>53700.93</v>
      </c>
      <c r="E25" s="22">
        <f t="shared" ref="E25:E27" si="3">C25+D25-B25</f>
        <v>605.08000000000175</v>
      </c>
      <c r="F25" s="1"/>
      <c r="G25" s="1"/>
    </row>
    <row r="26" spans="1:8" ht="28.5" x14ac:dyDescent="0.25">
      <c r="A26" s="50" t="s">
        <v>140</v>
      </c>
      <c r="B26" s="46">
        <v>96</v>
      </c>
      <c r="C26" s="48">
        <v>96</v>
      </c>
      <c r="D26" s="48">
        <v>0</v>
      </c>
      <c r="E26" s="22">
        <f t="shared" si="3"/>
        <v>0</v>
      </c>
      <c r="F26" s="1"/>
      <c r="G26" s="1"/>
    </row>
    <row r="27" spans="1:8" ht="28.5" x14ac:dyDescent="0.25">
      <c r="A27" s="174" t="s">
        <v>141</v>
      </c>
      <c r="B27" s="175">
        <f>D25</f>
        <v>53700.93</v>
      </c>
      <c r="C27" s="176">
        <f>100+350.85+100+100+489.97+2310.8</f>
        <v>3451.6200000000003</v>
      </c>
      <c r="D27" s="176">
        <v>50868.88</v>
      </c>
      <c r="E27" s="177">
        <f t="shared" si="3"/>
        <v>619.56999999999971</v>
      </c>
      <c r="F27" s="1"/>
      <c r="G27" s="1"/>
    </row>
    <row r="28" spans="1:8" ht="28.5" x14ac:dyDescent="0.25">
      <c r="A28" s="174" t="s">
        <v>141</v>
      </c>
      <c r="B28" s="175">
        <v>96</v>
      </c>
      <c r="C28" s="176">
        <f>96</f>
        <v>96</v>
      </c>
      <c r="D28" s="176">
        <v>0</v>
      </c>
      <c r="E28" s="177">
        <f t="shared" ref="E28:E36" si="4">C28+D28-B28</f>
        <v>0</v>
      </c>
      <c r="F28" s="1"/>
      <c r="G28" s="1"/>
    </row>
    <row r="29" spans="1:8" ht="28.5" x14ac:dyDescent="0.25">
      <c r="A29" s="174" t="s">
        <v>142</v>
      </c>
      <c r="B29" s="175">
        <f>D27</f>
        <v>50868.88</v>
      </c>
      <c r="C29" s="176">
        <f>217.97+117.2+229.92+4877.19</f>
        <v>5442.28</v>
      </c>
      <c r="D29" s="176">
        <v>45968.19</v>
      </c>
      <c r="E29" s="177">
        <v>541.6</v>
      </c>
      <c r="F29" s="1"/>
      <c r="G29" s="1"/>
    </row>
    <row r="30" spans="1:8" ht="28.5" x14ac:dyDescent="0.25">
      <c r="A30" s="174" t="s">
        <v>142</v>
      </c>
      <c r="B30" s="175">
        <f>D28</f>
        <v>0</v>
      </c>
      <c r="C30" s="176">
        <v>0</v>
      </c>
      <c r="D30" s="176">
        <v>0</v>
      </c>
      <c r="E30" s="177">
        <f t="shared" si="4"/>
        <v>0</v>
      </c>
      <c r="F30" s="1"/>
      <c r="G30" s="1"/>
    </row>
    <row r="31" spans="1:8" ht="28.5" x14ac:dyDescent="0.25">
      <c r="A31" s="174" t="s">
        <v>377</v>
      </c>
      <c r="B31" s="175">
        <f>D29</f>
        <v>45968.19</v>
      </c>
      <c r="C31" s="176">
        <f>100+350.85+183.43+506.54+4846.39</f>
        <v>5987.21</v>
      </c>
      <c r="D31" s="176">
        <v>40441.19</v>
      </c>
      <c r="E31" s="177">
        <f t="shared" si="4"/>
        <v>460.20999999999913</v>
      </c>
      <c r="F31" s="1"/>
      <c r="G31" s="1"/>
    </row>
    <row r="32" spans="1:8" ht="28.5" x14ac:dyDescent="0.25">
      <c r="A32" s="174" t="s">
        <v>377</v>
      </c>
      <c r="B32" s="175">
        <f>96+121.2</f>
        <v>217.2</v>
      </c>
      <c r="C32" s="176">
        <f>96</f>
        <v>96</v>
      </c>
      <c r="D32" s="176">
        <v>121.2</v>
      </c>
      <c r="E32" s="177">
        <f t="shared" si="4"/>
        <v>0</v>
      </c>
      <c r="F32" s="1"/>
      <c r="G32" s="1"/>
    </row>
    <row r="33" spans="1:7" ht="28.5" x14ac:dyDescent="0.25">
      <c r="A33" s="174" t="s">
        <v>404</v>
      </c>
      <c r="B33" s="175">
        <f>D31</f>
        <v>40441.19</v>
      </c>
      <c r="C33" s="176">
        <f>329.63+100+594.67+7460.49</f>
        <v>8484.7899999999991</v>
      </c>
      <c r="D33" s="176">
        <v>32363.57</v>
      </c>
      <c r="E33" s="177">
        <f t="shared" si="4"/>
        <v>407.16999999999825</v>
      </c>
      <c r="F33" s="1"/>
      <c r="G33" s="1"/>
    </row>
    <row r="34" spans="1:7" ht="28.5" x14ac:dyDescent="0.25">
      <c r="A34" s="174" t="s">
        <v>404</v>
      </c>
      <c r="B34" s="175">
        <f>D32</f>
        <v>121.2</v>
      </c>
      <c r="C34" s="176">
        <f>10+111.21</f>
        <v>121.21</v>
      </c>
      <c r="D34" s="176">
        <v>0</v>
      </c>
      <c r="E34" s="177">
        <f t="shared" si="4"/>
        <v>9.9999999999909051E-3</v>
      </c>
      <c r="F34" s="1"/>
      <c r="G34" s="1"/>
    </row>
    <row r="35" spans="1:7" ht="28.5" x14ac:dyDescent="0.25">
      <c r="A35" s="174" t="s">
        <v>405</v>
      </c>
      <c r="B35" s="175">
        <f>D33</f>
        <v>32363.57</v>
      </c>
      <c r="C35" s="176">
        <f>100+569.35+121.9+100+2178.23+833.73+100+4764.1</f>
        <v>8767.3100000000013</v>
      </c>
      <c r="D35" s="176">
        <v>23937.85</v>
      </c>
      <c r="E35" s="177">
        <f t="shared" si="4"/>
        <v>341.59000000000015</v>
      </c>
      <c r="F35" s="1"/>
      <c r="G35" s="1"/>
    </row>
    <row r="36" spans="1:7" ht="28.5" x14ac:dyDescent="0.25">
      <c r="A36" s="174" t="s">
        <v>405</v>
      </c>
      <c r="B36" s="175">
        <f>92+96</f>
        <v>188</v>
      </c>
      <c r="C36" s="176">
        <f>92+96</f>
        <v>188</v>
      </c>
      <c r="D36" s="176">
        <v>0</v>
      </c>
      <c r="E36" s="177">
        <f t="shared" si="4"/>
        <v>0</v>
      </c>
      <c r="F36" s="1"/>
      <c r="G36" s="1"/>
    </row>
    <row r="37" spans="1:7" ht="15.75" x14ac:dyDescent="0.25">
      <c r="A37" s="174"/>
      <c r="B37" s="175"/>
      <c r="C37" s="176"/>
      <c r="D37" s="176"/>
      <c r="E37" s="177"/>
      <c r="F37" s="1"/>
      <c r="G37" s="1"/>
    </row>
    <row r="38" spans="1:7" ht="15.75" x14ac:dyDescent="0.25">
      <c r="A38" s="174"/>
      <c r="B38" s="175"/>
      <c r="C38" s="176"/>
      <c r="D38" s="176"/>
      <c r="E38" s="177"/>
      <c r="F38" s="1"/>
      <c r="G38" s="1"/>
    </row>
    <row r="39" spans="1:7" ht="17.25" customHeight="1" x14ac:dyDescent="0.25">
      <c r="A39" s="219" t="s">
        <v>143</v>
      </c>
      <c r="B39" s="219"/>
      <c r="C39" s="219"/>
      <c r="D39" s="219"/>
      <c r="E39" s="43">
        <f>SUM(E13:E38)</f>
        <v>6907.6300000000165</v>
      </c>
      <c r="F39" s="1"/>
      <c r="G39" s="1"/>
    </row>
    <row r="40" spans="1:7" ht="17.25" customHeight="1" x14ac:dyDescent="0.25">
      <c r="A40" s="3"/>
      <c r="B40" s="3"/>
      <c r="C40" s="3"/>
      <c r="D40" s="3"/>
      <c r="E40" s="3"/>
      <c r="F40" s="3"/>
      <c r="G40" s="3"/>
    </row>
    <row r="41" spans="1:7" ht="17.25" customHeight="1" x14ac:dyDescent="0.25">
      <c r="A41" s="3"/>
      <c r="B41" s="3"/>
      <c r="C41" s="3"/>
      <c r="D41" s="3"/>
      <c r="E41" s="3"/>
      <c r="F41" s="3"/>
      <c r="G41" s="3"/>
    </row>
    <row r="42" spans="1:7" ht="17.25" customHeight="1" x14ac:dyDescent="0.25">
      <c r="A42" s="3"/>
      <c r="B42" s="3"/>
      <c r="C42" s="3"/>
      <c r="D42" s="3"/>
      <c r="E42" s="3"/>
      <c r="F42" s="3"/>
      <c r="G42" s="3"/>
    </row>
    <row r="43" spans="1:7" ht="54.75" customHeight="1" x14ac:dyDescent="0.25">
      <c r="A43" s="251" t="s">
        <v>94</v>
      </c>
      <c r="B43" s="251"/>
      <c r="C43" s="251" t="s">
        <v>144</v>
      </c>
      <c r="D43" s="251"/>
      <c r="E43" s="251"/>
      <c r="F43" s="3"/>
      <c r="G43" s="3"/>
    </row>
    <row r="44" spans="1:7" ht="39.75" customHeight="1" x14ac:dyDescent="0.25">
      <c r="A44" s="259" t="s">
        <v>45</v>
      </c>
      <c r="B44" s="260"/>
      <c r="C44" s="232" t="s">
        <v>45</v>
      </c>
      <c r="D44" s="232"/>
      <c r="E44" s="232"/>
      <c r="F44" s="3"/>
      <c r="G44" s="3"/>
    </row>
    <row r="45" spans="1:7" ht="17.25" customHeight="1" x14ac:dyDescent="0.25">
      <c r="A45" s="1"/>
      <c r="B45" s="1"/>
      <c r="C45" s="1"/>
      <c r="D45" s="1"/>
      <c r="E45" s="1"/>
      <c r="F45" s="1"/>
      <c r="G45" s="1"/>
    </row>
    <row r="46" spans="1:7" ht="17.25" customHeight="1" x14ac:dyDescent="0.25">
      <c r="A46" s="1"/>
      <c r="B46" s="1"/>
      <c r="C46" s="1"/>
      <c r="D46" s="1"/>
      <c r="E46" s="1"/>
      <c r="F46" s="1"/>
      <c r="G46" s="1"/>
    </row>
    <row r="47" spans="1:7" ht="17.25" customHeight="1" x14ac:dyDescent="0.25">
      <c r="F47" s="3"/>
      <c r="G47" s="3"/>
    </row>
    <row r="48" spans="1:7" ht="17.25" customHeight="1" x14ac:dyDescent="0.25">
      <c r="F48" s="3"/>
      <c r="G48" s="3"/>
    </row>
    <row r="49" spans="6:7" ht="17.25" customHeight="1" x14ac:dyDescent="0.25">
      <c r="F49" s="3"/>
      <c r="G49" s="3"/>
    </row>
    <row r="50" spans="6:7" ht="17.25" customHeight="1" x14ac:dyDescent="0.25">
      <c r="F50" s="3"/>
      <c r="G50" s="3"/>
    </row>
    <row r="51" spans="6:7" ht="17.25" customHeight="1" x14ac:dyDescent="0.25">
      <c r="F51" s="3"/>
      <c r="G51" s="3"/>
    </row>
    <row r="52" spans="6:7" ht="17.25" customHeight="1" x14ac:dyDescent="0.25">
      <c r="F52" s="3"/>
      <c r="G52" s="21"/>
    </row>
    <row r="53" spans="6:7" ht="17.25" customHeight="1" x14ac:dyDescent="0.25">
      <c r="F53" s="3"/>
      <c r="G53" s="3"/>
    </row>
    <row r="54" spans="6:7" ht="17.25" customHeight="1" x14ac:dyDescent="0.25">
      <c r="F54" s="3"/>
      <c r="G54" s="3"/>
    </row>
    <row r="55" spans="6:7" ht="17.25" customHeight="1" x14ac:dyDescent="0.25">
      <c r="F55" s="3"/>
      <c r="G55" s="3"/>
    </row>
    <row r="56" spans="6:7" ht="17.25" customHeight="1" x14ac:dyDescent="0.25">
      <c r="F56" s="3"/>
      <c r="G56" s="3"/>
    </row>
    <row r="57" spans="6:7" ht="17.25" customHeight="1" x14ac:dyDescent="0.25">
      <c r="F57" s="3"/>
      <c r="G57" s="3"/>
    </row>
    <row r="58" spans="6:7" ht="17.25" customHeight="1" x14ac:dyDescent="0.25">
      <c r="F58" s="1"/>
      <c r="G58" s="1"/>
    </row>
    <row r="59" spans="6:7" ht="17.25" customHeight="1" x14ac:dyDescent="0.25">
      <c r="F59" s="1"/>
      <c r="G59" s="1"/>
    </row>
    <row r="60" spans="6:7" ht="17.25" customHeight="1" x14ac:dyDescent="0.25">
      <c r="F60" s="1"/>
      <c r="G60" s="1"/>
    </row>
    <row r="61" spans="6:7" ht="17.25" customHeight="1" x14ac:dyDescent="0.25">
      <c r="F61" s="1"/>
      <c r="G61" s="1"/>
    </row>
    <row r="62" spans="6:7" ht="17.25" customHeight="1" x14ac:dyDescent="0.25">
      <c r="F62" s="1"/>
      <c r="G62" s="1"/>
    </row>
    <row r="63" spans="6:7" ht="17.25" customHeight="1" x14ac:dyDescent="0.25">
      <c r="F63" s="1"/>
      <c r="G63" s="1"/>
    </row>
  </sheetData>
  <mergeCells count="18">
    <mergeCell ref="A1:E1"/>
    <mergeCell ref="A4:E4"/>
    <mergeCell ref="A8:E8"/>
    <mergeCell ref="A9:C9"/>
    <mergeCell ref="A10:C10"/>
    <mergeCell ref="D9:E9"/>
    <mergeCell ref="D10:E10"/>
    <mergeCell ref="A3:E3"/>
    <mergeCell ref="A5:D5"/>
    <mergeCell ref="A6:E6"/>
    <mergeCell ref="A44:B44"/>
    <mergeCell ref="C44:E44"/>
    <mergeCell ref="D7:E7"/>
    <mergeCell ref="A7:C7"/>
    <mergeCell ref="A11:E11"/>
    <mergeCell ref="A39:D39"/>
    <mergeCell ref="A43:B43"/>
    <mergeCell ref="C43:E43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  <oddFooter>&amp;C&amp;P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E75"/>
  <sheetViews>
    <sheetView topLeftCell="A43" zoomScale="90" zoomScaleNormal="90" workbookViewId="0">
      <selection activeCell="A58" sqref="A58"/>
    </sheetView>
  </sheetViews>
  <sheetFormatPr defaultColWidth="9.140625" defaultRowHeight="17.25" customHeight="1" x14ac:dyDescent="0.25"/>
  <cols>
    <col min="1" max="1" width="38.7109375" style="34" customWidth="1"/>
    <col min="2" max="3" width="18" style="34" customWidth="1"/>
    <col min="4" max="4" width="19.140625" style="34" customWidth="1"/>
    <col min="5" max="5" width="9.140625" style="23"/>
    <col min="7" max="7" width="13.5703125" bestFit="1" customWidth="1"/>
    <col min="8" max="8" width="14.85546875" bestFit="1" customWidth="1"/>
    <col min="9" max="9" width="21.7109375" bestFit="1" customWidth="1"/>
    <col min="10" max="10" width="14.5703125" bestFit="1" customWidth="1"/>
    <col min="11" max="11" width="9.28515625" bestFit="1" customWidth="1"/>
    <col min="12" max="12" width="12.5703125" style="23" bestFit="1" customWidth="1"/>
    <col min="13" max="13" width="11.5703125" style="23" bestFit="1" customWidth="1"/>
    <col min="14" max="14" width="10.42578125" style="23" bestFit="1" customWidth="1"/>
    <col min="15" max="16" width="11.42578125" style="23" bestFit="1" customWidth="1"/>
    <col min="17" max="17" width="10" style="23" bestFit="1" customWidth="1"/>
    <col min="18" max="18" width="9.140625" style="23"/>
    <col min="19" max="19" width="17.85546875" style="23" bestFit="1" customWidth="1"/>
    <col min="20" max="20" width="9.140625" style="23"/>
    <col min="21" max="21" width="11.42578125" style="23" bestFit="1" customWidth="1"/>
    <col min="22" max="31" width="9.140625" style="23"/>
    <col min="32" max="16384" width="9.140625" style="34"/>
  </cols>
  <sheetData>
    <row r="2" spans="1:4" ht="17.25" customHeight="1" x14ac:dyDescent="0.25">
      <c r="D2" s="51"/>
    </row>
    <row r="3" spans="1:4" ht="17.25" customHeight="1" x14ac:dyDescent="0.25">
      <c r="A3" s="277" t="s">
        <v>145</v>
      </c>
      <c r="B3" s="277"/>
      <c r="C3" s="277"/>
      <c r="D3" s="277"/>
    </row>
    <row r="4" spans="1:4" ht="17.25" customHeight="1" x14ac:dyDescent="0.25">
      <c r="A4" s="286" t="s">
        <v>146</v>
      </c>
      <c r="B4" s="286"/>
      <c r="C4" s="286"/>
      <c r="D4" s="286"/>
    </row>
    <row r="5" spans="1:4" ht="45" customHeight="1" x14ac:dyDescent="0.25">
      <c r="A5" s="282" t="s">
        <v>69</v>
      </c>
      <c r="B5" s="282"/>
      <c r="C5" s="282"/>
      <c r="D5" s="52" t="s">
        <v>78</v>
      </c>
    </row>
    <row r="6" spans="1:4" ht="15" x14ac:dyDescent="0.25">
      <c r="A6" s="282"/>
      <c r="B6" s="282"/>
      <c r="C6" s="282"/>
      <c r="D6" s="52" t="s">
        <v>79</v>
      </c>
    </row>
    <row r="7" spans="1:4" ht="27" customHeight="1" x14ac:dyDescent="0.25">
      <c r="A7" s="282" t="s">
        <v>147</v>
      </c>
      <c r="B7" s="282"/>
      <c r="C7" s="282" t="s">
        <v>81</v>
      </c>
      <c r="D7" s="282"/>
    </row>
    <row r="8" spans="1:4" ht="15" customHeight="1" x14ac:dyDescent="0.25">
      <c r="A8" s="274" t="s">
        <v>122</v>
      </c>
      <c r="B8" s="276"/>
      <c r="C8" s="283" t="s">
        <v>375</v>
      </c>
      <c r="D8" s="283"/>
    </row>
    <row r="9" spans="1:4" ht="17.25" customHeight="1" x14ac:dyDescent="0.25">
      <c r="A9" s="277" t="s">
        <v>148</v>
      </c>
      <c r="B9" s="277"/>
      <c r="C9" s="277" t="s">
        <v>149</v>
      </c>
      <c r="D9" s="277"/>
    </row>
    <row r="10" spans="1:4" ht="17.25" customHeight="1" x14ac:dyDescent="0.25">
      <c r="A10" s="33" t="s">
        <v>150</v>
      </c>
      <c r="B10" s="53" t="s">
        <v>151</v>
      </c>
      <c r="C10" s="265">
        <v>135000</v>
      </c>
      <c r="D10" s="265"/>
    </row>
    <row r="11" spans="1:4" ht="30.75" customHeight="1" x14ac:dyDescent="0.25">
      <c r="A11" s="33" t="s">
        <v>152</v>
      </c>
      <c r="B11" s="147" t="s">
        <v>379</v>
      </c>
      <c r="C11" s="279">
        <v>0</v>
      </c>
      <c r="D11" s="279"/>
    </row>
    <row r="12" spans="1:4" ht="28.5" x14ac:dyDescent="0.25">
      <c r="A12" s="33" t="s">
        <v>153</v>
      </c>
      <c r="B12" s="147" t="s">
        <v>379</v>
      </c>
      <c r="C12" s="280">
        <f>'ANEXO IV'!F55+'ANEXO V'!E27</f>
        <v>3148.7600000000011</v>
      </c>
      <c r="D12" s="280"/>
    </row>
    <row r="13" spans="1:4" ht="36" customHeight="1" x14ac:dyDescent="0.25">
      <c r="A13" s="33" t="s">
        <v>154</v>
      </c>
      <c r="B13" s="66" t="s">
        <v>379</v>
      </c>
      <c r="C13" s="281">
        <f>'ANEXO VI'!E39</f>
        <v>6907.6300000000165</v>
      </c>
      <c r="D13" s="281"/>
    </row>
    <row r="14" spans="1:4" ht="17.25" customHeight="1" x14ac:dyDescent="0.25">
      <c r="A14" s="285" t="s">
        <v>155</v>
      </c>
      <c r="B14" s="285"/>
      <c r="C14" s="284">
        <f>SUM(C10:D13)</f>
        <v>145056.39000000001</v>
      </c>
      <c r="D14" s="284"/>
    </row>
    <row r="15" spans="1:4" ht="17.25" customHeight="1" x14ac:dyDescent="0.25">
      <c r="A15" s="277" t="s">
        <v>156</v>
      </c>
      <c r="B15" s="277"/>
      <c r="C15" s="277"/>
      <c r="D15" s="277"/>
    </row>
    <row r="16" spans="1:4" ht="42.75" customHeight="1" x14ac:dyDescent="0.25">
      <c r="A16" s="112" t="s">
        <v>157</v>
      </c>
      <c r="B16" s="112" t="s">
        <v>158</v>
      </c>
      <c r="C16" s="112" t="s">
        <v>159</v>
      </c>
      <c r="D16" s="112" t="s">
        <v>160</v>
      </c>
    </row>
    <row r="17" spans="1:10" ht="17.25" customHeight="1" x14ac:dyDescent="0.25">
      <c r="A17" s="270" t="s">
        <v>161</v>
      </c>
      <c r="B17" s="270"/>
      <c r="C17" s="270"/>
      <c r="D17" s="54">
        <f>SUM(D18:D20)</f>
        <v>3271.49</v>
      </c>
    </row>
    <row r="18" spans="1:10" ht="27" customHeight="1" x14ac:dyDescent="0.25">
      <c r="A18" s="33" t="s">
        <v>162</v>
      </c>
      <c r="B18" s="99">
        <v>0</v>
      </c>
      <c r="C18" s="168">
        <v>1956.75</v>
      </c>
      <c r="D18" s="168">
        <f>B18+C18</f>
        <v>1956.75</v>
      </c>
    </row>
    <row r="19" spans="1:10" ht="17.25" customHeight="1" x14ac:dyDescent="0.25">
      <c r="A19" s="33" t="s">
        <v>163</v>
      </c>
      <c r="B19" s="99">
        <v>0</v>
      </c>
      <c r="C19" s="168">
        <v>195</v>
      </c>
      <c r="D19" s="169">
        <f>B19+C19</f>
        <v>195</v>
      </c>
    </row>
    <row r="20" spans="1:10" ht="28.5" x14ac:dyDescent="0.25">
      <c r="A20" s="33" t="s">
        <v>164</v>
      </c>
      <c r="B20" s="99">
        <v>0</v>
      </c>
      <c r="C20" s="168">
        <v>1119.74</v>
      </c>
      <c r="D20" s="168">
        <f>B20+C20</f>
        <v>1119.74</v>
      </c>
    </row>
    <row r="21" spans="1:10" ht="12" customHeight="1" x14ac:dyDescent="0.25">
      <c r="A21" s="274"/>
      <c r="B21" s="275"/>
      <c r="C21" s="275"/>
      <c r="D21" s="276"/>
    </row>
    <row r="22" spans="1:10" ht="17.25" customHeight="1" x14ac:dyDescent="0.25">
      <c r="A22" s="270" t="s">
        <v>165</v>
      </c>
      <c r="B22" s="270"/>
      <c r="C22" s="270"/>
      <c r="D22" s="54">
        <f>SUM(D23:D25)</f>
        <v>69817.180000000008</v>
      </c>
      <c r="I22" s="205"/>
      <c r="J22" s="205"/>
    </row>
    <row r="23" spans="1:10" ht="17.25" customHeight="1" x14ac:dyDescent="0.25">
      <c r="A23" s="33" t="s">
        <v>166</v>
      </c>
      <c r="B23" s="99">
        <v>0</v>
      </c>
      <c r="C23" s="166">
        <v>34302.51</v>
      </c>
      <c r="D23" s="165">
        <f>C23+B23</f>
        <v>34302.51</v>
      </c>
      <c r="I23" s="205"/>
      <c r="J23" s="205"/>
    </row>
    <row r="24" spans="1:10" ht="28.5" x14ac:dyDescent="0.25">
      <c r="A24" s="33" t="s">
        <v>167</v>
      </c>
      <c r="B24" s="99">
        <v>0</v>
      </c>
      <c r="C24" s="168">
        <v>30838.46</v>
      </c>
      <c r="D24" s="165">
        <f>C24+B24</f>
        <v>30838.46</v>
      </c>
      <c r="I24" s="205"/>
      <c r="J24" s="205"/>
    </row>
    <row r="25" spans="1:10" ht="17.25" customHeight="1" x14ac:dyDescent="0.25">
      <c r="A25" s="33" t="s">
        <v>168</v>
      </c>
      <c r="B25" s="99">
        <v>0</v>
      </c>
      <c r="C25" s="168">
        <v>4676.21</v>
      </c>
      <c r="D25" s="169">
        <f>C25</f>
        <v>4676.21</v>
      </c>
      <c r="I25" s="205"/>
      <c r="J25" s="205"/>
    </row>
    <row r="26" spans="1:10" ht="12" customHeight="1" x14ac:dyDescent="0.25">
      <c r="A26" s="274"/>
      <c r="B26" s="275"/>
      <c r="C26" s="275"/>
      <c r="D26" s="276"/>
    </row>
    <row r="27" spans="1:10" ht="17.25" customHeight="1" x14ac:dyDescent="0.25">
      <c r="A27" s="271" t="s">
        <v>169</v>
      </c>
      <c r="B27" s="272"/>
      <c r="C27" s="273"/>
      <c r="D27" s="54">
        <f>C28+C29</f>
        <v>44889</v>
      </c>
    </row>
    <row r="28" spans="1:10" ht="17.25" customHeight="1" x14ac:dyDescent="0.25">
      <c r="A28" s="116" t="s">
        <v>170</v>
      </c>
      <c r="B28" s="99">
        <v>0</v>
      </c>
      <c r="C28" s="166">
        <v>1199</v>
      </c>
      <c r="D28" s="103">
        <f>C28</f>
        <v>1199</v>
      </c>
    </row>
    <row r="29" spans="1:10" ht="17.25" customHeight="1" x14ac:dyDescent="0.25">
      <c r="A29" s="116" t="s">
        <v>171</v>
      </c>
      <c r="B29" s="99">
        <v>0</v>
      </c>
      <c r="C29" s="166">
        <v>43690</v>
      </c>
      <c r="D29" s="103">
        <f>C29</f>
        <v>43690</v>
      </c>
    </row>
    <row r="30" spans="1:10" ht="12" customHeight="1" x14ac:dyDescent="0.25">
      <c r="A30" s="115"/>
      <c r="B30" s="115"/>
      <c r="C30" s="115"/>
      <c r="D30" s="167"/>
    </row>
    <row r="31" spans="1:10" ht="17.25" customHeight="1" x14ac:dyDescent="0.25">
      <c r="A31" s="55" t="s">
        <v>172</v>
      </c>
      <c r="B31" s="55"/>
      <c r="C31" s="55"/>
      <c r="D31" s="54">
        <f>SUM(D32:D45)</f>
        <v>3139.8700000000017</v>
      </c>
    </row>
    <row r="32" spans="1:10" ht="17.25" customHeight="1" x14ac:dyDescent="0.25">
      <c r="A32" s="33" t="s">
        <v>173</v>
      </c>
      <c r="B32" s="99">
        <v>0</v>
      </c>
      <c r="C32" s="168">
        <f>'ANEXO IV'!F52</f>
        <v>1418.3000000000004</v>
      </c>
      <c r="D32" s="169">
        <f>C32</f>
        <v>1418.3000000000004</v>
      </c>
    </row>
    <row r="33" spans="1:12" ht="28.5" x14ac:dyDescent="0.25">
      <c r="A33" s="33" t="s">
        <v>174</v>
      </c>
      <c r="B33" s="99"/>
      <c r="C33" s="168">
        <f>305.22</f>
        <v>305.22000000000003</v>
      </c>
      <c r="D33" s="169">
        <f t="shared" ref="D33:D34" si="0">C33</f>
        <v>305.22000000000003</v>
      </c>
    </row>
    <row r="34" spans="1:12" ht="28.5" x14ac:dyDescent="0.25">
      <c r="A34" s="33" t="s">
        <v>175</v>
      </c>
      <c r="B34" s="99"/>
      <c r="C34" s="168">
        <f>152.61</f>
        <v>152.61000000000001</v>
      </c>
      <c r="D34" s="169">
        <f t="shared" si="0"/>
        <v>152.61000000000001</v>
      </c>
    </row>
    <row r="35" spans="1:12" ht="15" x14ac:dyDescent="0.25">
      <c r="A35" s="33" t="s">
        <v>176</v>
      </c>
      <c r="B35" s="99"/>
      <c r="C35" s="168">
        <v>30.65</v>
      </c>
      <c r="D35" s="169">
        <f t="shared" ref="D35:D38" si="1">C35</f>
        <v>30.65</v>
      </c>
    </row>
    <row r="36" spans="1:12" ht="15" x14ac:dyDescent="0.25">
      <c r="A36" s="33" t="s">
        <v>177</v>
      </c>
      <c r="B36" s="99"/>
      <c r="C36" s="168">
        <v>12.21</v>
      </c>
      <c r="D36" s="169">
        <f t="shared" si="1"/>
        <v>12.21</v>
      </c>
    </row>
    <row r="37" spans="1:12" ht="28.5" x14ac:dyDescent="0.25">
      <c r="A37" s="33" t="s">
        <v>178</v>
      </c>
      <c r="B37" s="99"/>
      <c r="C37" s="168">
        <v>152.61000000000001</v>
      </c>
      <c r="D37" s="169">
        <f t="shared" si="1"/>
        <v>152.61000000000001</v>
      </c>
    </row>
    <row r="38" spans="1:12" ht="28.5" x14ac:dyDescent="0.25">
      <c r="A38" s="33" t="s">
        <v>179</v>
      </c>
      <c r="B38" s="99"/>
      <c r="C38" s="168">
        <v>152.61000000000001</v>
      </c>
      <c r="D38" s="169">
        <f t="shared" si="1"/>
        <v>152.61000000000001</v>
      </c>
    </row>
    <row r="39" spans="1:12" ht="28.5" x14ac:dyDescent="0.25">
      <c r="A39" s="33" t="s">
        <v>180</v>
      </c>
      <c r="B39" s="99"/>
      <c r="C39" s="168">
        <v>152.61000000000001</v>
      </c>
      <c r="D39" s="169">
        <f t="shared" ref="D39" si="2">C39</f>
        <v>152.61000000000001</v>
      </c>
    </row>
    <row r="40" spans="1:12" ht="28.5" x14ac:dyDescent="0.25">
      <c r="A40" s="33" t="s">
        <v>181</v>
      </c>
      <c r="B40" s="99"/>
      <c r="C40" s="168">
        <v>152.61000000000001</v>
      </c>
      <c r="D40" s="169">
        <f>C40</f>
        <v>152.61000000000001</v>
      </c>
      <c r="E40"/>
    </row>
    <row r="41" spans="1:12" ht="28.5" x14ac:dyDescent="0.25">
      <c r="A41" s="33" t="s">
        <v>347</v>
      </c>
      <c r="B41" s="201"/>
      <c r="C41" s="168">
        <v>152.61000000000001</v>
      </c>
      <c r="D41" s="198">
        <f>C41</f>
        <v>152.61000000000001</v>
      </c>
    </row>
    <row r="42" spans="1:12" ht="28.5" x14ac:dyDescent="0.25">
      <c r="A42" s="33" t="s">
        <v>378</v>
      </c>
      <c r="B42" s="201"/>
      <c r="C42" s="168">
        <v>152.61000000000001</v>
      </c>
      <c r="D42" s="198">
        <f>C42</f>
        <v>152.61000000000001</v>
      </c>
    </row>
    <row r="43" spans="1:12" ht="28.5" x14ac:dyDescent="0.25">
      <c r="A43" s="33" t="s">
        <v>406</v>
      </c>
      <c r="B43" s="99"/>
      <c r="C43" s="168">
        <v>152.61000000000001</v>
      </c>
      <c r="D43" s="203">
        <f>C43</f>
        <v>152.61000000000001</v>
      </c>
    </row>
    <row r="44" spans="1:12" ht="28.5" x14ac:dyDescent="0.25">
      <c r="A44" s="33" t="s">
        <v>407</v>
      </c>
      <c r="B44" s="99"/>
      <c r="C44" s="168">
        <v>152.61000000000001</v>
      </c>
      <c r="D44" s="203">
        <f>C44</f>
        <v>152.61000000000001</v>
      </c>
      <c r="G44" s="45"/>
    </row>
    <row r="45" spans="1:12" ht="15.75" customHeight="1" x14ac:dyDescent="0.25">
      <c r="A45" s="33"/>
      <c r="B45" s="201"/>
      <c r="C45" s="168"/>
      <c r="D45" s="203"/>
      <c r="G45" s="45"/>
    </row>
    <row r="46" spans="1:12" ht="15" customHeight="1" x14ac:dyDescent="0.25">
      <c r="A46" s="55" t="s">
        <v>182</v>
      </c>
      <c r="B46" s="56"/>
      <c r="C46" s="56"/>
      <c r="D46" s="54">
        <f>D17+D22+D27+D31</f>
        <v>121117.54000000001</v>
      </c>
      <c r="G46" s="45"/>
    </row>
    <row r="47" spans="1:12" ht="17.25" customHeight="1" x14ac:dyDescent="0.25">
      <c r="A47" s="270" t="s">
        <v>183</v>
      </c>
      <c r="B47" s="270"/>
      <c r="C47" s="270"/>
      <c r="D47" s="54">
        <f>C14-D46</f>
        <v>23938.850000000006</v>
      </c>
      <c r="L47" s="162"/>
    </row>
    <row r="48" spans="1:12" ht="17.25" customHeight="1" x14ac:dyDescent="0.25">
      <c r="A48" s="57"/>
      <c r="B48" s="57"/>
      <c r="C48" s="57"/>
      <c r="D48" s="58"/>
    </row>
    <row r="49" spans="1:11" ht="12" customHeight="1" x14ac:dyDescent="0.25">
      <c r="A49" s="57"/>
      <c r="B49" s="57"/>
      <c r="C49" s="57"/>
      <c r="D49" s="58"/>
    </row>
    <row r="50" spans="1:11" ht="44.25" customHeight="1" x14ac:dyDescent="0.25">
      <c r="A50" s="267" t="s">
        <v>184</v>
      </c>
      <c r="B50" s="278"/>
      <c r="C50" s="266" t="s">
        <v>185</v>
      </c>
      <c r="D50" s="266"/>
    </row>
    <row r="51" spans="1:11" ht="45" customHeight="1" x14ac:dyDescent="0.25">
      <c r="A51" s="267" t="s">
        <v>186</v>
      </c>
      <c r="B51" s="268"/>
      <c r="C51" s="269" t="s">
        <v>186</v>
      </c>
      <c r="D51" s="269"/>
    </row>
    <row r="52" spans="1:11" ht="17.25" customHeight="1" x14ac:dyDescent="0.25">
      <c r="A52" s="23"/>
      <c r="B52" s="23"/>
      <c r="C52" s="23"/>
      <c r="D52" s="23"/>
    </row>
    <row r="53" spans="1:11" ht="17.25" customHeight="1" x14ac:dyDescent="0.25">
      <c r="A53" s="23"/>
      <c r="B53" s="23"/>
      <c r="C53" s="23"/>
      <c r="D53" s="23"/>
    </row>
    <row r="54" spans="1:11" s="23" customFormat="1" ht="17.25" customHeight="1" x14ac:dyDescent="0.25">
      <c r="B54" s="40"/>
      <c r="F54"/>
      <c r="G54"/>
      <c r="H54"/>
      <c r="I54"/>
      <c r="J54"/>
      <c r="K54"/>
    </row>
    <row r="55" spans="1:11" s="23" customFormat="1" ht="17.25" customHeight="1" x14ac:dyDescent="0.25">
      <c r="C55" s="40"/>
      <c r="F55"/>
      <c r="G55"/>
      <c r="H55"/>
      <c r="I55"/>
      <c r="J55"/>
      <c r="K55"/>
    </row>
    <row r="56" spans="1:11" s="23" customFormat="1" ht="17.25" customHeight="1" x14ac:dyDescent="0.25">
      <c r="F56"/>
      <c r="G56"/>
      <c r="H56"/>
      <c r="I56"/>
      <c r="J56"/>
      <c r="K56"/>
    </row>
    <row r="57" spans="1:11" s="23" customFormat="1" ht="17.25" customHeight="1" x14ac:dyDescent="0.25">
      <c r="C57" s="40"/>
      <c r="F57"/>
      <c r="G57"/>
      <c r="H57"/>
      <c r="I57"/>
      <c r="J57"/>
      <c r="K57"/>
    </row>
    <row r="58" spans="1:11" s="23" customFormat="1" ht="17.25" customHeight="1" x14ac:dyDescent="0.25">
      <c r="F58"/>
      <c r="G58"/>
      <c r="H58"/>
      <c r="I58"/>
      <c r="J58"/>
      <c r="K58"/>
    </row>
    <row r="59" spans="1:11" s="23" customFormat="1" ht="17.25" customHeight="1" x14ac:dyDescent="0.25">
      <c r="F59"/>
      <c r="G59"/>
      <c r="H59"/>
      <c r="I59"/>
      <c r="J59"/>
      <c r="K59"/>
    </row>
    <row r="60" spans="1:11" s="23" customFormat="1" ht="17.25" customHeight="1" x14ac:dyDescent="0.25">
      <c r="F60"/>
      <c r="G60"/>
      <c r="H60"/>
      <c r="I60"/>
      <c r="J60"/>
      <c r="K60"/>
    </row>
    <row r="61" spans="1:11" s="23" customFormat="1" ht="17.25" customHeight="1" x14ac:dyDescent="0.25">
      <c r="F61"/>
      <c r="G61"/>
      <c r="H61"/>
      <c r="I61"/>
      <c r="J61"/>
      <c r="K61"/>
    </row>
    <row r="62" spans="1:11" s="23" customFormat="1" ht="17.25" customHeight="1" x14ac:dyDescent="0.25">
      <c r="F62"/>
      <c r="G62"/>
      <c r="H62"/>
      <c r="I62"/>
      <c r="J62"/>
      <c r="K62"/>
    </row>
    <row r="63" spans="1:11" s="23" customFormat="1" ht="17.25" customHeight="1" x14ac:dyDescent="0.25">
      <c r="F63"/>
      <c r="G63"/>
      <c r="H63"/>
      <c r="I63"/>
      <c r="J63"/>
      <c r="K63"/>
    </row>
    <row r="64" spans="1:11" s="23" customFormat="1" ht="17.25" customHeight="1" x14ac:dyDescent="0.25">
      <c r="F64"/>
      <c r="G64"/>
      <c r="H64"/>
      <c r="I64"/>
      <c r="J64"/>
      <c r="K64"/>
    </row>
    <row r="65" spans="6:11" s="23" customFormat="1" ht="17.25" customHeight="1" x14ac:dyDescent="0.25">
      <c r="F65"/>
      <c r="G65"/>
      <c r="H65"/>
      <c r="I65"/>
      <c r="J65"/>
      <c r="K65"/>
    </row>
    <row r="66" spans="6:11" s="23" customFormat="1" ht="17.25" customHeight="1" x14ac:dyDescent="0.25">
      <c r="F66"/>
      <c r="G66"/>
      <c r="H66"/>
      <c r="I66"/>
      <c r="J66"/>
      <c r="K66"/>
    </row>
    <row r="67" spans="6:11" s="23" customFormat="1" ht="17.25" customHeight="1" x14ac:dyDescent="0.25">
      <c r="F67"/>
      <c r="G67"/>
      <c r="H67"/>
      <c r="I67"/>
      <c r="J67"/>
      <c r="K67"/>
    </row>
    <row r="68" spans="6:11" s="23" customFormat="1" ht="17.25" customHeight="1" x14ac:dyDescent="0.25">
      <c r="F68"/>
      <c r="G68"/>
      <c r="H68"/>
      <c r="I68"/>
      <c r="J68"/>
      <c r="K68"/>
    </row>
    <row r="69" spans="6:11" s="23" customFormat="1" ht="17.25" customHeight="1" x14ac:dyDescent="0.25">
      <c r="F69"/>
      <c r="G69"/>
      <c r="H69"/>
      <c r="I69"/>
      <c r="J69"/>
      <c r="K69"/>
    </row>
    <row r="70" spans="6:11" s="23" customFormat="1" ht="17.25" customHeight="1" x14ac:dyDescent="0.25">
      <c r="F70"/>
      <c r="G70"/>
      <c r="H70"/>
      <c r="I70"/>
      <c r="J70"/>
      <c r="K70"/>
    </row>
    <row r="71" spans="6:11" s="23" customFormat="1" ht="17.25" customHeight="1" x14ac:dyDescent="0.25">
      <c r="F71"/>
      <c r="G71"/>
      <c r="H71"/>
      <c r="I71"/>
      <c r="J71"/>
      <c r="K71"/>
    </row>
    <row r="72" spans="6:11" s="23" customFormat="1" ht="17.25" customHeight="1" x14ac:dyDescent="0.25">
      <c r="F72"/>
      <c r="G72"/>
      <c r="H72"/>
      <c r="I72"/>
      <c r="J72"/>
      <c r="K72"/>
    </row>
    <row r="73" spans="6:11" s="23" customFormat="1" ht="17.25" customHeight="1" x14ac:dyDescent="0.25">
      <c r="F73"/>
      <c r="G73"/>
      <c r="H73"/>
      <c r="I73"/>
      <c r="J73"/>
      <c r="K73"/>
    </row>
    <row r="74" spans="6:11" s="23" customFormat="1" ht="17.25" customHeight="1" x14ac:dyDescent="0.25">
      <c r="F74"/>
      <c r="G74"/>
      <c r="H74"/>
      <c r="I74"/>
      <c r="J74"/>
      <c r="K74"/>
    </row>
    <row r="75" spans="6:11" s="23" customFormat="1" ht="17.25" customHeight="1" x14ac:dyDescent="0.25">
      <c r="F75"/>
      <c r="G75"/>
      <c r="H75"/>
      <c r="I75"/>
      <c r="J75"/>
      <c r="K75"/>
    </row>
  </sheetData>
  <mergeCells count="26">
    <mergeCell ref="A3:D3"/>
    <mergeCell ref="A50:B50"/>
    <mergeCell ref="C11:D11"/>
    <mergeCell ref="C12:D12"/>
    <mergeCell ref="C13:D13"/>
    <mergeCell ref="A5:C6"/>
    <mergeCell ref="C7:D7"/>
    <mergeCell ref="A8:B8"/>
    <mergeCell ref="C8:D8"/>
    <mergeCell ref="A9:B9"/>
    <mergeCell ref="C9:D9"/>
    <mergeCell ref="A7:B7"/>
    <mergeCell ref="C14:D14"/>
    <mergeCell ref="A14:B14"/>
    <mergeCell ref="A15:D15"/>
    <mergeCell ref="A4:D4"/>
    <mergeCell ref="C10:D10"/>
    <mergeCell ref="C50:D50"/>
    <mergeCell ref="A51:B51"/>
    <mergeCell ref="C51:D51"/>
    <mergeCell ref="A47:C47"/>
    <mergeCell ref="A17:C17"/>
    <mergeCell ref="A22:C22"/>
    <mergeCell ref="A27:C27"/>
    <mergeCell ref="A21:D21"/>
    <mergeCell ref="A26:D26"/>
  </mergeCells>
  <pageMargins left="0.51181102362204722" right="0.51181102362204722" top="0.78740157480314965" bottom="0.78740157480314965" header="0.31496062992125984" footer="0.31496062992125984"/>
  <pageSetup paperSize="9" scale="72" fitToWidth="0" orientation="portrait" r:id="rId1"/>
  <headerFooter>
    <oddHeader>&amp;L&amp;G</oddHeader>
    <oddFooter>Página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67"/>
  <sheetViews>
    <sheetView zoomScaleNormal="100" workbookViewId="0">
      <selection activeCell="N5" sqref="N5"/>
    </sheetView>
  </sheetViews>
  <sheetFormatPr defaultColWidth="9.140625" defaultRowHeight="15" x14ac:dyDescent="0.2"/>
  <cols>
    <col min="1" max="1" width="11.140625" style="1" bestFit="1" customWidth="1"/>
    <col min="2" max="3" width="9.140625" style="1"/>
    <col min="4" max="4" width="10" style="1" customWidth="1"/>
    <col min="5" max="5" width="14.85546875" style="1" customWidth="1"/>
    <col min="6" max="6" width="15.140625" style="1" customWidth="1"/>
    <col min="7" max="8" width="9.140625" style="1"/>
    <col min="9" max="9" width="8.85546875" style="1" customWidth="1"/>
    <col min="10" max="10" width="10.140625" style="1" customWidth="1"/>
    <col min="11" max="11" width="10.28515625" style="1" customWidth="1"/>
    <col min="12" max="12" width="13.42578125" style="1" customWidth="1"/>
    <col min="13" max="16384" width="9.140625" style="1"/>
  </cols>
  <sheetData>
    <row r="1" spans="1:12" ht="37.5" customHeight="1" x14ac:dyDescent="0.2">
      <c r="A1" s="262" t="s">
        <v>187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 ht="15.75" x14ac:dyDescent="0.2">
      <c r="A2" s="219" t="s">
        <v>188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x14ac:dyDescent="0.2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1"/>
    </row>
    <row r="4" spans="1:12" ht="15.75" x14ac:dyDescent="0.2">
      <c r="A4" s="234" t="s">
        <v>189</v>
      </c>
      <c r="B4" s="233"/>
      <c r="C4" s="233"/>
      <c r="D4" s="233"/>
      <c r="E4" s="233"/>
      <c r="F4" s="233"/>
      <c r="G4" s="233"/>
      <c r="H4" s="233"/>
      <c r="I4" s="233"/>
      <c r="J4" s="234" t="s">
        <v>78</v>
      </c>
      <c r="K4" s="233"/>
      <c r="L4" s="233"/>
    </row>
    <row r="5" spans="1:12" ht="60" x14ac:dyDescent="0.2">
      <c r="A5" s="20" t="s">
        <v>190</v>
      </c>
      <c r="B5" s="20" t="s">
        <v>9</v>
      </c>
      <c r="C5" s="20" t="s">
        <v>191</v>
      </c>
      <c r="D5" s="20" t="s">
        <v>192</v>
      </c>
      <c r="E5" s="20" t="s">
        <v>193</v>
      </c>
      <c r="F5" s="20" t="s">
        <v>194</v>
      </c>
      <c r="G5" s="20" t="s">
        <v>195</v>
      </c>
      <c r="H5" s="20" t="s">
        <v>196</v>
      </c>
      <c r="I5" s="20" t="s">
        <v>197</v>
      </c>
      <c r="J5" s="20" t="s">
        <v>198</v>
      </c>
      <c r="K5" s="20" t="s">
        <v>199</v>
      </c>
      <c r="L5" s="20" t="s">
        <v>200</v>
      </c>
    </row>
    <row r="6" spans="1:12" x14ac:dyDescent="0.2">
      <c r="A6" s="5"/>
      <c r="B6" s="5"/>
      <c r="C6" s="5"/>
      <c r="D6" s="5"/>
      <c r="E6" s="5"/>
      <c r="F6" s="5"/>
      <c r="G6" s="5"/>
      <c r="H6" s="5"/>
      <c r="I6" s="19"/>
      <c r="J6" s="5"/>
      <c r="K6" s="5"/>
      <c r="L6" s="19"/>
    </row>
    <row r="7" spans="1:12" x14ac:dyDescent="0.2">
      <c r="A7" s="5"/>
      <c r="B7" s="5"/>
      <c r="C7" s="5"/>
      <c r="D7" s="5"/>
      <c r="E7" s="5"/>
      <c r="F7" s="5"/>
      <c r="G7" s="5"/>
      <c r="H7" s="5"/>
      <c r="I7" s="19"/>
      <c r="J7" s="5"/>
      <c r="K7" s="5"/>
      <c r="L7" s="19"/>
    </row>
    <row r="8" spans="1:12" ht="15.75" x14ac:dyDescent="0.2">
      <c r="A8" s="5"/>
      <c r="B8" s="5"/>
      <c r="C8" s="5"/>
      <c r="D8" s="288" t="s">
        <v>201</v>
      </c>
      <c r="E8" s="288"/>
      <c r="F8" s="288"/>
      <c r="G8" s="288"/>
      <c r="H8" s="288"/>
      <c r="I8" s="19"/>
      <c r="J8" s="5"/>
      <c r="K8" s="5"/>
      <c r="L8" s="19"/>
    </row>
    <row r="9" spans="1:12" x14ac:dyDescent="0.2">
      <c r="A9" s="5"/>
      <c r="B9" s="5"/>
      <c r="C9" s="5"/>
      <c r="D9" s="5"/>
      <c r="E9" s="5"/>
      <c r="F9" s="5"/>
      <c r="G9" s="5"/>
      <c r="H9" s="5"/>
      <c r="I9" s="19"/>
      <c r="J9" s="5"/>
      <c r="K9" s="5"/>
      <c r="L9" s="19"/>
    </row>
    <row r="10" spans="1:12" x14ac:dyDescent="0.2">
      <c r="A10" s="5"/>
      <c r="B10" s="5"/>
      <c r="C10" s="5"/>
      <c r="D10" s="5"/>
      <c r="E10" s="5"/>
      <c r="F10" s="5"/>
      <c r="G10" s="5"/>
      <c r="H10" s="5"/>
      <c r="I10" s="19"/>
      <c r="J10" s="5"/>
      <c r="K10" s="5"/>
      <c r="L10" s="19"/>
    </row>
    <row r="11" spans="1:12" x14ac:dyDescent="0.2">
      <c r="A11" s="5"/>
      <c r="B11" s="5"/>
      <c r="C11" s="5"/>
      <c r="D11" s="5"/>
      <c r="E11" s="5"/>
      <c r="F11" s="5"/>
      <c r="G11" s="5"/>
      <c r="H11" s="5"/>
      <c r="I11" s="19"/>
      <c r="J11" s="5"/>
      <c r="K11" s="5"/>
      <c r="L11" s="19"/>
    </row>
    <row r="12" spans="1:12" x14ac:dyDescent="0.2">
      <c r="A12" s="5"/>
      <c r="B12" s="5"/>
      <c r="C12" s="5"/>
      <c r="D12" s="5"/>
      <c r="E12" s="5"/>
      <c r="F12" s="5"/>
      <c r="G12" s="5"/>
      <c r="H12" s="5"/>
      <c r="I12" s="19"/>
      <c r="J12" s="5"/>
      <c r="K12" s="5"/>
      <c r="L12" s="19"/>
    </row>
    <row r="13" spans="1:12" ht="15.75" x14ac:dyDescent="0.2">
      <c r="A13" s="287" t="s">
        <v>68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19">
        <v>0</v>
      </c>
    </row>
    <row r="14" spans="1:12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32.25" customHeight="1" x14ac:dyDescent="0.2">
      <c r="A15" s="293" t="s">
        <v>202</v>
      </c>
      <c r="B15" s="294"/>
      <c r="C15" s="294"/>
      <c r="D15" s="294"/>
      <c r="E15" s="295"/>
      <c r="F15" s="249" t="s">
        <v>203</v>
      </c>
      <c r="G15" s="296"/>
      <c r="H15" s="296"/>
      <c r="I15" s="296"/>
      <c r="J15" s="296"/>
      <c r="K15" s="296"/>
      <c r="L15" s="250"/>
    </row>
    <row r="16" spans="1:12" ht="29.25" customHeight="1" x14ac:dyDescent="0.2">
      <c r="A16" s="292" t="s">
        <v>204</v>
      </c>
      <c r="B16" s="292"/>
      <c r="C16" s="292"/>
      <c r="D16" s="292"/>
      <c r="E16" s="292"/>
      <c r="F16" s="292" t="s">
        <v>204</v>
      </c>
      <c r="G16" s="292"/>
      <c r="H16" s="292"/>
      <c r="I16" s="292"/>
      <c r="J16" s="292"/>
      <c r="K16" s="292"/>
      <c r="L16" s="292"/>
    </row>
    <row r="20" spans="1:12" ht="15.75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ht="15.75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ht="15.75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ht="15.75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ht="15.75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5.75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5.7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.75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5.75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t="15.75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ht="15.75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5.75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ht="15.75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5.75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5.75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5.75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5.75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ht="15.75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t="15.75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ht="15.75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ht="15.75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t="15.75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5.75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ht="15.75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ht="15.75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ht="15.75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ht="15.75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ht="15.75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ht="15.75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ht="15.75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ht="15.7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ht="15.7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ht="15.7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ht="15.7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ht="15.7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ht="15.7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ht="15.7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ht="15.7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ht="15.7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ht="15.7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ht="15.7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ht="15.7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ht="15.7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ht="15.7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ht="15.7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ht="15.7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ht="15.7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ht="15.75" x14ac:dyDescent="0.25">
      <c r="A67"/>
      <c r="B67"/>
      <c r="C67"/>
      <c r="D67"/>
      <c r="E67"/>
      <c r="F67"/>
      <c r="G67"/>
      <c r="H67"/>
      <c r="I67"/>
      <c r="J67"/>
      <c r="K67"/>
      <c r="L67"/>
    </row>
  </sheetData>
  <mergeCells count="11">
    <mergeCell ref="A13:K13"/>
    <mergeCell ref="A1:L1"/>
    <mergeCell ref="D8:H8"/>
    <mergeCell ref="A3:L3"/>
    <mergeCell ref="A16:E16"/>
    <mergeCell ref="F16:L16"/>
    <mergeCell ref="A2:L2"/>
    <mergeCell ref="A4:I4"/>
    <mergeCell ref="J4:L4"/>
    <mergeCell ref="A15:E15"/>
    <mergeCell ref="F15:L15"/>
  </mergeCells>
  <pageMargins left="0.511811024" right="0.511811024" top="0.78740157499999996" bottom="0.78740157499999996" header="0.31496062000000002" footer="0.31496062000000002"/>
  <pageSetup paperSize="9" orientation="landscape" r:id="rId1"/>
  <headerFooter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M25"/>
  <sheetViews>
    <sheetView zoomScaleNormal="100" workbookViewId="0">
      <selection activeCell="G5" sqref="G5:H5"/>
    </sheetView>
  </sheetViews>
  <sheetFormatPr defaultColWidth="9.140625" defaultRowHeight="12.75" x14ac:dyDescent="0.2"/>
  <cols>
    <col min="1" max="1" width="8.85546875" style="83" bestFit="1" customWidth="1"/>
    <col min="2" max="2" width="28.85546875" style="83" customWidth="1"/>
    <col min="3" max="3" width="7.28515625" style="83" bestFit="1" customWidth="1"/>
    <col min="4" max="4" width="4.85546875" style="83" bestFit="1" customWidth="1"/>
    <col min="5" max="5" width="11.85546875" style="83" customWidth="1"/>
    <col min="6" max="6" width="13.7109375" style="83" bestFit="1" customWidth="1"/>
    <col min="7" max="7" width="11" style="83" bestFit="1" customWidth="1"/>
    <col min="8" max="8" width="18.5703125" style="83" customWidth="1"/>
    <col min="9" max="9" width="11.7109375" style="83" customWidth="1"/>
    <col min="10" max="10" width="15.28515625" style="83" bestFit="1" customWidth="1"/>
    <col min="11" max="11" width="10.28515625" style="83" customWidth="1"/>
    <col min="12" max="12" width="12.5703125" style="83" customWidth="1"/>
    <col min="13" max="13" width="12.7109375" style="83" customWidth="1"/>
    <col min="14" max="16384" width="9.140625" style="83"/>
  </cols>
  <sheetData>
    <row r="2" spans="1:13" x14ac:dyDescent="0.2">
      <c r="A2" s="299" t="s">
        <v>205</v>
      </c>
      <c r="B2" s="299"/>
      <c r="C2" s="299"/>
      <c r="D2" s="299"/>
      <c r="E2" s="299"/>
      <c r="F2" s="299"/>
      <c r="G2" s="299"/>
      <c r="H2" s="299"/>
      <c r="I2" s="299"/>
      <c r="J2" s="299"/>
    </row>
    <row r="3" spans="1:13" x14ac:dyDescent="0.2">
      <c r="A3" s="71" t="s">
        <v>206</v>
      </c>
      <c r="B3" s="300" t="s">
        <v>14</v>
      </c>
      <c r="C3" s="300"/>
      <c r="D3" s="300"/>
      <c r="E3" s="300"/>
      <c r="F3" s="300"/>
      <c r="G3" s="300"/>
      <c r="H3" s="300"/>
      <c r="I3" s="300"/>
      <c r="J3" s="300"/>
    </row>
    <row r="4" spans="1:13" x14ac:dyDescent="0.2">
      <c r="A4" s="72" t="s">
        <v>207</v>
      </c>
      <c r="B4" s="73">
        <v>44572</v>
      </c>
      <c r="C4" s="300" t="s">
        <v>208</v>
      </c>
      <c r="D4" s="300"/>
      <c r="E4" s="300"/>
      <c r="F4" s="300"/>
      <c r="G4" s="300"/>
      <c r="H4" s="300" t="s">
        <v>209</v>
      </c>
      <c r="I4" s="300"/>
      <c r="J4" s="300"/>
    </row>
    <row r="5" spans="1:13" ht="23.25" customHeight="1" x14ac:dyDescent="0.2">
      <c r="A5" s="79" t="s">
        <v>4</v>
      </c>
      <c r="B5" s="79" t="s">
        <v>210</v>
      </c>
      <c r="C5" s="317" t="s">
        <v>211</v>
      </c>
      <c r="D5" s="319"/>
      <c r="E5" s="318"/>
      <c r="F5" s="79" t="s">
        <v>212</v>
      </c>
      <c r="G5" s="317" t="s">
        <v>213</v>
      </c>
      <c r="H5" s="318"/>
      <c r="I5" s="80" t="s">
        <v>214</v>
      </c>
      <c r="J5" s="79" t="s">
        <v>215</v>
      </c>
    </row>
    <row r="6" spans="1:13" ht="38.25" x14ac:dyDescent="0.2">
      <c r="A6" s="72">
        <v>1</v>
      </c>
      <c r="B6" s="87" t="s">
        <v>216</v>
      </c>
      <c r="C6" s="308" t="s">
        <v>217</v>
      </c>
      <c r="D6" s="309"/>
      <c r="E6" s="320"/>
      <c r="F6" s="87"/>
      <c r="G6" s="308" t="s">
        <v>218</v>
      </c>
      <c r="H6" s="309"/>
      <c r="I6" s="106">
        <v>44573</v>
      </c>
      <c r="J6" s="97" t="s">
        <v>219</v>
      </c>
    </row>
    <row r="7" spans="1:13" ht="38.25" x14ac:dyDescent="0.2">
      <c r="A7" s="72">
        <v>2</v>
      </c>
      <c r="B7" s="87" t="s">
        <v>220</v>
      </c>
      <c r="C7" s="308" t="s">
        <v>221</v>
      </c>
      <c r="D7" s="309"/>
      <c r="E7" s="320"/>
      <c r="F7" s="87" t="s">
        <v>222</v>
      </c>
      <c r="G7" s="308" t="s">
        <v>223</v>
      </c>
      <c r="H7" s="309"/>
      <c r="I7" s="106">
        <v>44579</v>
      </c>
      <c r="J7" s="97" t="s">
        <v>219</v>
      </c>
    </row>
    <row r="8" spans="1:13" ht="38.25" x14ac:dyDescent="0.2">
      <c r="A8" s="86">
        <v>3</v>
      </c>
      <c r="B8" s="87" t="s">
        <v>224</v>
      </c>
      <c r="C8" s="308"/>
      <c r="D8" s="309"/>
      <c r="E8" s="320"/>
      <c r="F8" s="87" t="s">
        <v>225</v>
      </c>
      <c r="G8" s="308" t="s">
        <v>226</v>
      </c>
      <c r="H8" s="309"/>
      <c r="I8" s="86" t="s">
        <v>227</v>
      </c>
      <c r="J8" s="96" t="s">
        <v>228</v>
      </c>
    </row>
    <row r="9" spans="1:13" ht="9.9499999999999993" customHeight="1" x14ac:dyDescent="0.2">
      <c r="A9" s="303"/>
      <c r="B9" s="303"/>
      <c r="C9" s="303"/>
      <c r="D9" s="303"/>
      <c r="E9" s="303"/>
      <c r="F9" s="303"/>
      <c r="G9" s="303"/>
      <c r="H9" s="303"/>
      <c r="I9" s="303"/>
      <c r="J9" s="303"/>
    </row>
    <row r="10" spans="1:13" ht="15" x14ac:dyDescent="0.25">
      <c r="A10" s="313" t="s">
        <v>4</v>
      </c>
      <c r="B10" s="314" t="s">
        <v>229</v>
      </c>
      <c r="C10" s="313" t="s">
        <v>230</v>
      </c>
      <c r="D10" s="313" t="s">
        <v>231</v>
      </c>
      <c r="E10" s="313" t="s">
        <v>216</v>
      </c>
      <c r="F10" s="313"/>
      <c r="G10" s="315" t="s">
        <v>220</v>
      </c>
      <c r="H10" s="316"/>
      <c r="I10" s="313" t="s">
        <v>224</v>
      </c>
      <c r="J10" s="313"/>
      <c r="L10"/>
      <c r="M10"/>
    </row>
    <row r="11" spans="1:13" ht="24" x14ac:dyDescent="0.25">
      <c r="A11" s="313"/>
      <c r="B11" s="314"/>
      <c r="C11" s="313"/>
      <c r="D11" s="313"/>
      <c r="E11" s="81" t="s">
        <v>232</v>
      </c>
      <c r="F11" s="81" t="s">
        <v>61</v>
      </c>
      <c r="G11" s="82" t="s">
        <v>232</v>
      </c>
      <c r="H11" s="82" t="s">
        <v>61</v>
      </c>
      <c r="I11" s="81" t="s">
        <v>232</v>
      </c>
      <c r="J11" s="81" t="s">
        <v>61</v>
      </c>
      <c r="L11"/>
      <c r="M11"/>
    </row>
    <row r="12" spans="1:13" ht="38.25" x14ac:dyDescent="0.25">
      <c r="A12" s="72">
        <v>1</v>
      </c>
      <c r="B12" s="108" t="s">
        <v>233</v>
      </c>
      <c r="C12" s="78" t="s">
        <v>234</v>
      </c>
      <c r="D12" s="75">
        <v>10</v>
      </c>
      <c r="E12" s="109">
        <v>7029</v>
      </c>
      <c r="F12" s="77">
        <f>E12*D12</f>
        <v>70290</v>
      </c>
      <c r="G12" s="110">
        <v>7699</v>
      </c>
      <c r="H12" s="85">
        <f>G12*D12</f>
        <v>76990</v>
      </c>
      <c r="I12" s="109">
        <v>4369</v>
      </c>
      <c r="J12" s="77">
        <f>I12*D12</f>
        <v>43690</v>
      </c>
      <c r="L12"/>
      <c r="M12"/>
    </row>
    <row r="13" spans="1:13" ht="17.25" customHeight="1" x14ac:dyDescent="0.25">
      <c r="A13" s="72"/>
      <c r="B13" s="107"/>
      <c r="C13" s="78"/>
      <c r="D13" s="75"/>
      <c r="E13" s="76"/>
      <c r="F13" s="77"/>
      <c r="G13" s="84"/>
      <c r="H13" s="85"/>
      <c r="I13" s="76"/>
      <c r="J13" s="77"/>
      <c r="L13"/>
      <c r="M13"/>
    </row>
    <row r="14" spans="1:13" ht="17.25" customHeight="1" x14ac:dyDescent="0.25">
      <c r="A14" s="72"/>
      <c r="B14" s="74"/>
      <c r="C14" s="78"/>
      <c r="D14" s="75"/>
      <c r="E14" s="76"/>
      <c r="F14" s="77"/>
      <c r="G14" s="84"/>
      <c r="H14" s="85"/>
      <c r="I14" s="76"/>
      <c r="J14" s="77"/>
      <c r="L14"/>
      <c r="M14"/>
    </row>
    <row r="15" spans="1:13" ht="15" x14ac:dyDescent="0.25">
      <c r="A15" s="304" t="s">
        <v>235</v>
      </c>
      <c r="B15" s="305"/>
      <c r="C15" s="305"/>
      <c r="D15" s="306"/>
      <c r="E15" s="307">
        <f>SUM(F12:F14)</f>
        <v>70290</v>
      </c>
      <c r="F15" s="307"/>
      <c r="G15" s="94"/>
      <c r="H15" s="95">
        <f>SUM(H12:H14)</f>
        <v>76990</v>
      </c>
      <c r="I15" s="91"/>
      <c r="J15" s="92">
        <f>SUM(J12:J14)</f>
        <v>43690</v>
      </c>
      <c r="L15"/>
      <c r="M15"/>
    </row>
    <row r="16" spans="1:13" ht="9.9499999999999993" customHeight="1" x14ac:dyDescent="0.2"/>
    <row r="17" spans="1:12" ht="11.25" customHeight="1" x14ac:dyDescent="0.2">
      <c r="A17" s="300" t="s">
        <v>236</v>
      </c>
      <c r="B17" s="300"/>
      <c r="C17" s="300"/>
      <c r="D17" s="300"/>
      <c r="E17" s="300"/>
      <c r="F17" s="300"/>
      <c r="G17" s="300"/>
      <c r="H17" s="300"/>
      <c r="I17" s="300"/>
      <c r="J17" s="300"/>
    </row>
    <row r="18" spans="1:12" x14ac:dyDescent="0.2">
      <c r="A18" s="302" t="s">
        <v>237</v>
      </c>
      <c r="B18" s="302"/>
      <c r="C18" s="302"/>
      <c r="D18" s="302"/>
      <c r="E18" s="302"/>
      <c r="F18" s="310" t="s">
        <v>238</v>
      </c>
      <c r="G18" s="310"/>
      <c r="H18" s="310"/>
      <c r="I18" s="310"/>
      <c r="J18" s="310"/>
      <c r="L18" s="93"/>
    </row>
    <row r="19" spans="1:12" x14ac:dyDescent="0.2">
      <c r="A19" s="300" t="str">
        <f>I10</f>
        <v>RAMSONS</v>
      </c>
      <c r="B19" s="300"/>
      <c r="C19" s="300"/>
      <c r="D19" s="300"/>
      <c r="E19" s="300"/>
      <c r="F19" s="301">
        <f>J15</f>
        <v>43690</v>
      </c>
      <c r="G19" s="302"/>
      <c r="H19" s="302"/>
      <c r="I19" s="302"/>
      <c r="J19" s="302"/>
    </row>
    <row r="20" spans="1:12" ht="15" x14ac:dyDescent="0.25">
      <c r="A20"/>
      <c r="B20"/>
      <c r="C20"/>
      <c r="D20"/>
      <c r="E20"/>
      <c r="F20"/>
      <c r="G20"/>
      <c r="H20"/>
      <c r="I20"/>
      <c r="J20"/>
    </row>
    <row r="21" spans="1:12" ht="15" x14ac:dyDescent="0.25">
      <c r="A21"/>
      <c r="B21"/>
      <c r="C21"/>
      <c r="D21"/>
      <c r="E21"/>
      <c r="F21"/>
      <c r="G21"/>
      <c r="H21"/>
      <c r="I21"/>
      <c r="J21"/>
    </row>
    <row r="22" spans="1:12" ht="9.9499999999999993" customHeight="1" x14ac:dyDescent="0.2">
      <c r="A22" s="300"/>
      <c r="B22" s="300"/>
      <c r="C22" s="300"/>
      <c r="D22" s="300"/>
      <c r="E22" s="300"/>
      <c r="F22" s="300"/>
      <c r="G22" s="300"/>
      <c r="H22" s="300"/>
      <c r="I22" s="300"/>
      <c r="J22" s="300"/>
    </row>
    <row r="23" spans="1:12" x14ac:dyDescent="0.2">
      <c r="A23" s="298" t="s">
        <v>239</v>
      </c>
      <c r="B23" s="298"/>
      <c r="C23" s="298"/>
      <c r="D23" s="298"/>
      <c r="E23" s="298"/>
      <c r="F23" s="298"/>
      <c r="G23" s="298"/>
      <c r="H23" s="298"/>
      <c r="I23" s="298"/>
      <c r="J23" s="298"/>
    </row>
    <row r="24" spans="1:12" x14ac:dyDescent="0.2">
      <c r="A24" s="311" t="s">
        <v>240</v>
      </c>
      <c r="B24" s="311"/>
      <c r="C24" s="311"/>
      <c r="D24" s="311"/>
      <c r="E24" s="311"/>
      <c r="F24" s="312" t="s">
        <v>241</v>
      </c>
      <c r="G24" s="311"/>
      <c r="H24" s="311"/>
      <c r="I24" s="311"/>
      <c r="J24" s="311"/>
    </row>
    <row r="25" spans="1:12" ht="18" customHeight="1" x14ac:dyDescent="0.2">
      <c r="A25" s="297" t="s">
        <v>186</v>
      </c>
      <c r="B25" s="297"/>
      <c r="C25" s="297"/>
      <c r="D25" s="297"/>
      <c r="E25" s="297"/>
      <c r="F25" s="297" t="s">
        <v>186</v>
      </c>
      <c r="G25" s="297"/>
      <c r="H25" s="297"/>
      <c r="I25" s="297"/>
      <c r="J25" s="297"/>
    </row>
  </sheetData>
  <mergeCells count="33">
    <mergeCell ref="G5:H5"/>
    <mergeCell ref="C5:E5"/>
    <mergeCell ref="C6:E6"/>
    <mergeCell ref="C7:E7"/>
    <mergeCell ref="C8:E8"/>
    <mergeCell ref="G7:H7"/>
    <mergeCell ref="G8:H8"/>
    <mergeCell ref="A24:E24"/>
    <mergeCell ref="F24:J24"/>
    <mergeCell ref="E10:F10"/>
    <mergeCell ref="A10:A11"/>
    <mergeCell ref="B10:B11"/>
    <mergeCell ref="C10:C11"/>
    <mergeCell ref="D10:D11"/>
    <mergeCell ref="A22:J22"/>
    <mergeCell ref="G10:H10"/>
    <mergeCell ref="I10:J10"/>
    <mergeCell ref="A25:E25"/>
    <mergeCell ref="F25:J25"/>
    <mergeCell ref="A23:J23"/>
    <mergeCell ref="A2:J2"/>
    <mergeCell ref="C4:G4"/>
    <mergeCell ref="H4:J4"/>
    <mergeCell ref="A19:E19"/>
    <mergeCell ref="F19:J19"/>
    <mergeCell ref="A9:J9"/>
    <mergeCell ref="A15:D15"/>
    <mergeCell ref="E15:F15"/>
    <mergeCell ref="G6:H6"/>
    <mergeCell ref="B3:J3"/>
    <mergeCell ref="A17:J17"/>
    <mergeCell ref="A18:E18"/>
    <mergeCell ref="F18:J18"/>
  </mergeCells>
  <pageMargins left="0.511811024" right="0.511811024" top="0.78740157499999996" bottom="0.78740157499999996" header="0.31496062000000002" footer="0.31496062000000002"/>
  <pageSetup paperSize="9" orientation="landscape" r:id="rId1"/>
  <headerFooter>
    <oddHeader>&amp;L&amp;G</oddHeader>
    <oddFooter>Página 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M25"/>
  <sheetViews>
    <sheetView zoomScaleNormal="100" workbookViewId="0">
      <selection activeCell="M12" sqref="M12"/>
    </sheetView>
  </sheetViews>
  <sheetFormatPr defaultColWidth="9.140625" defaultRowHeight="12.75" x14ac:dyDescent="0.2"/>
  <cols>
    <col min="1" max="1" width="8.85546875" style="83" bestFit="1" customWidth="1"/>
    <col min="2" max="2" width="28.85546875" style="83" customWidth="1"/>
    <col min="3" max="3" width="7.28515625" style="83" bestFit="1" customWidth="1"/>
    <col min="4" max="4" width="4.85546875" style="83" bestFit="1" customWidth="1"/>
    <col min="5" max="5" width="11" style="83" bestFit="1" customWidth="1"/>
    <col min="6" max="6" width="13.7109375" style="83" bestFit="1" customWidth="1"/>
    <col min="7" max="7" width="11" style="83" bestFit="1" customWidth="1"/>
    <col min="8" max="8" width="18.5703125" style="83" customWidth="1"/>
    <col min="9" max="9" width="11.7109375" style="83" customWidth="1"/>
    <col min="10" max="10" width="15.28515625" style="83" bestFit="1" customWidth="1"/>
    <col min="11" max="11" width="10.28515625" style="83" customWidth="1"/>
    <col min="12" max="12" width="12.5703125" style="83" customWidth="1"/>
    <col min="13" max="13" width="12.7109375" style="83" customWidth="1"/>
    <col min="14" max="16384" width="9.140625" style="83"/>
  </cols>
  <sheetData>
    <row r="2" spans="1:13" x14ac:dyDescent="0.2">
      <c r="A2" s="299" t="s">
        <v>205</v>
      </c>
      <c r="B2" s="299"/>
      <c r="C2" s="299"/>
      <c r="D2" s="299"/>
      <c r="E2" s="299"/>
      <c r="F2" s="299"/>
      <c r="G2" s="299"/>
      <c r="H2" s="299"/>
      <c r="I2" s="299"/>
      <c r="J2" s="299"/>
    </row>
    <row r="3" spans="1:13" x14ac:dyDescent="0.2">
      <c r="A3" s="71" t="s">
        <v>206</v>
      </c>
      <c r="B3" s="300" t="s">
        <v>14</v>
      </c>
      <c r="C3" s="300"/>
      <c r="D3" s="300"/>
      <c r="E3" s="300"/>
      <c r="F3" s="300"/>
      <c r="G3" s="300"/>
      <c r="H3" s="300"/>
      <c r="I3" s="300"/>
      <c r="J3" s="300"/>
    </row>
    <row r="4" spans="1:13" x14ac:dyDescent="0.2">
      <c r="A4" s="72" t="s">
        <v>207</v>
      </c>
      <c r="B4" s="73">
        <v>44572</v>
      </c>
      <c r="C4" s="300" t="s">
        <v>208</v>
      </c>
      <c r="D4" s="300"/>
      <c r="E4" s="300"/>
      <c r="F4" s="300"/>
      <c r="G4" s="300"/>
      <c r="H4" s="300" t="s">
        <v>209</v>
      </c>
      <c r="I4" s="300"/>
      <c r="J4" s="300"/>
    </row>
    <row r="5" spans="1:13" ht="23.25" customHeight="1" x14ac:dyDescent="0.2">
      <c r="A5" s="79" t="s">
        <v>4</v>
      </c>
      <c r="B5" s="79" t="s">
        <v>210</v>
      </c>
      <c r="C5" s="317" t="s">
        <v>211</v>
      </c>
      <c r="D5" s="319"/>
      <c r="E5" s="318"/>
      <c r="F5" s="79" t="s">
        <v>212</v>
      </c>
      <c r="G5" s="317" t="s">
        <v>213</v>
      </c>
      <c r="H5" s="318"/>
      <c r="I5" s="80" t="s">
        <v>214</v>
      </c>
      <c r="J5" s="79" t="s">
        <v>215</v>
      </c>
    </row>
    <row r="6" spans="1:13" ht="38.25" x14ac:dyDescent="0.2">
      <c r="A6" s="72">
        <v>1</v>
      </c>
      <c r="B6" s="87" t="s">
        <v>224</v>
      </c>
      <c r="C6" s="308"/>
      <c r="D6" s="309"/>
      <c r="E6" s="320"/>
      <c r="F6" s="87" t="s">
        <v>225</v>
      </c>
      <c r="G6" s="308" t="s">
        <v>226</v>
      </c>
      <c r="H6" s="309"/>
      <c r="I6" s="86" t="s">
        <v>227</v>
      </c>
      <c r="J6" s="97" t="s">
        <v>219</v>
      </c>
    </row>
    <row r="7" spans="1:13" ht="38.25" x14ac:dyDescent="0.2">
      <c r="A7" s="72">
        <v>2</v>
      </c>
      <c r="B7" s="87" t="s">
        <v>220</v>
      </c>
      <c r="C7" s="308" t="s">
        <v>221</v>
      </c>
      <c r="D7" s="309"/>
      <c r="E7" s="320"/>
      <c r="F7" s="87" t="s">
        <v>222</v>
      </c>
      <c r="G7" s="308" t="s">
        <v>223</v>
      </c>
      <c r="H7" s="309"/>
      <c r="I7" s="106">
        <v>44579</v>
      </c>
      <c r="J7" s="97" t="s">
        <v>219</v>
      </c>
    </row>
    <row r="8" spans="1:13" ht="38.25" x14ac:dyDescent="0.2">
      <c r="A8" s="86">
        <v>3</v>
      </c>
      <c r="B8" s="87" t="s">
        <v>242</v>
      </c>
      <c r="C8" s="308"/>
      <c r="D8" s="309"/>
      <c r="E8" s="320"/>
      <c r="F8" s="87"/>
      <c r="G8" s="308" t="s">
        <v>243</v>
      </c>
      <c r="H8" s="309"/>
      <c r="I8" s="106">
        <v>44575</v>
      </c>
      <c r="J8" s="96" t="s">
        <v>228</v>
      </c>
    </row>
    <row r="9" spans="1:13" ht="9.9499999999999993" customHeight="1" x14ac:dyDescent="0.2">
      <c r="A9" s="303"/>
      <c r="B9" s="303"/>
      <c r="C9" s="303"/>
      <c r="D9" s="303"/>
      <c r="E9" s="303"/>
      <c r="F9" s="303"/>
      <c r="G9" s="303"/>
      <c r="H9" s="303"/>
      <c r="I9" s="303"/>
      <c r="J9" s="303"/>
    </row>
    <row r="10" spans="1:13" ht="15" x14ac:dyDescent="0.25">
      <c r="A10" s="313" t="s">
        <v>4</v>
      </c>
      <c r="B10" s="314" t="s">
        <v>229</v>
      </c>
      <c r="C10" s="313" t="s">
        <v>230</v>
      </c>
      <c r="D10" s="313" t="s">
        <v>231</v>
      </c>
      <c r="E10" s="313" t="s">
        <v>224</v>
      </c>
      <c r="F10" s="313"/>
      <c r="G10" s="315" t="s">
        <v>220</v>
      </c>
      <c r="H10" s="316"/>
      <c r="I10" s="313" t="s">
        <v>242</v>
      </c>
      <c r="J10" s="313"/>
      <c r="L10"/>
      <c r="M10"/>
    </row>
    <row r="11" spans="1:13" ht="24" x14ac:dyDescent="0.25">
      <c r="A11" s="313"/>
      <c r="B11" s="314"/>
      <c r="C11" s="313"/>
      <c r="D11" s="313"/>
      <c r="E11" s="81" t="s">
        <v>232</v>
      </c>
      <c r="F11" s="81" t="s">
        <v>61</v>
      </c>
      <c r="G11" s="82" t="s">
        <v>232</v>
      </c>
      <c r="H11" s="82" t="s">
        <v>61</v>
      </c>
      <c r="I11" s="81" t="s">
        <v>232</v>
      </c>
      <c r="J11" s="81" t="s">
        <v>61</v>
      </c>
      <c r="L11"/>
      <c r="M11"/>
    </row>
    <row r="12" spans="1:13" ht="25.5" x14ac:dyDescent="0.25">
      <c r="A12" s="72">
        <v>1</v>
      </c>
      <c r="B12" s="108" t="s">
        <v>244</v>
      </c>
      <c r="C12" s="78" t="s">
        <v>234</v>
      </c>
      <c r="D12" s="75">
        <v>1</v>
      </c>
      <c r="E12" s="109">
        <v>1199</v>
      </c>
      <c r="F12" s="77">
        <f>E12*D12</f>
        <v>1199</v>
      </c>
      <c r="G12" s="110">
        <v>1245</v>
      </c>
      <c r="H12" s="85">
        <f>G12*D12</f>
        <v>1245</v>
      </c>
      <c r="I12" s="109">
        <v>1899.95</v>
      </c>
      <c r="J12" s="77">
        <f>I12*D12</f>
        <v>1899.95</v>
      </c>
      <c r="L12"/>
      <c r="M12"/>
    </row>
    <row r="13" spans="1:13" ht="17.25" customHeight="1" x14ac:dyDescent="0.25">
      <c r="A13" s="72"/>
      <c r="B13" s="107"/>
      <c r="C13" s="78"/>
      <c r="D13" s="75"/>
      <c r="E13" s="76"/>
      <c r="F13" s="77"/>
      <c r="G13" s="84"/>
      <c r="H13" s="85"/>
      <c r="I13" s="76"/>
      <c r="J13" s="77"/>
      <c r="L13"/>
      <c r="M13"/>
    </row>
    <row r="14" spans="1:13" ht="17.25" customHeight="1" x14ac:dyDescent="0.25">
      <c r="A14" s="72"/>
      <c r="B14" s="74"/>
      <c r="C14" s="78"/>
      <c r="D14" s="75"/>
      <c r="E14" s="76"/>
      <c r="F14" s="77"/>
      <c r="G14" s="84"/>
      <c r="H14" s="85"/>
      <c r="I14" s="76"/>
      <c r="J14" s="77"/>
      <c r="L14"/>
      <c r="M14"/>
    </row>
    <row r="15" spans="1:13" ht="15" x14ac:dyDescent="0.25">
      <c r="A15" s="304" t="s">
        <v>235</v>
      </c>
      <c r="B15" s="305"/>
      <c r="C15" s="305"/>
      <c r="D15" s="306"/>
      <c r="E15" s="307">
        <f>SUM(F12:F14)</f>
        <v>1199</v>
      </c>
      <c r="F15" s="307"/>
      <c r="G15" s="94"/>
      <c r="H15" s="95">
        <f>SUM(H12:H14)</f>
        <v>1245</v>
      </c>
      <c r="I15" s="91"/>
      <c r="J15" s="92">
        <f>SUM(J12:J14)</f>
        <v>1899.95</v>
      </c>
      <c r="L15"/>
      <c r="M15"/>
    </row>
    <row r="16" spans="1:13" ht="9.9499999999999993" customHeight="1" x14ac:dyDescent="0.2"/>
    <row r="17" spans="1:12" ht="11.25" customHeight="1" x14ac:dyDescent="0.2">
      <c r="A17" s="300" t="s">
        <v>236</v>
      </c>
      <c r="B17" s="300"/>
      <c r="C17" s="300"/>
      <c r="D17" s="300"/>
      <c r="E17" s="300"/>
      <c r="F17" s="300"/>
      <c r="G17" s="300"/>
      <c r="H17" s="300"/>
      <c r="I17" s="300"/>
      <c r="J17" s="300"/>
    </row>
    <row r="18" spans="1:12" x14ac:dyDescent="0.2">
      <c r="A18" s="302" t="s">
        <v>237</v>
      </c>
      <c r="B18" s="302"/>
      <c r="C18" s="302"/>
      <c r="D18" s="302"/>
      <c r="E18" s="302"/>
      <c r="F18" s="310" t="s">
        <v>238</v>
      </c>
      <c r="G18" s="310"/>
      <c r="H18" s="310"/>
      <c r="I18" s="310"/>
      <c r="J18" s="310"/>
      <c r="L18" s="93"/>
    </row>
    <row r="19" spans="1:12" x14ac:dyDescent="0.2">
      <c r="A19" s="300" t="str">
        <f>B6</f>
        <v>RAMSONS</v>
      </c>
      <c r="B19" s="300"/>
      <c r="C19" s="300"/>
      <c r="D19" s="300"/>
      <c r="E19" s="300"/>
      <c r="F19" s="301">
        <f>E15</f>
        <v>1199</v>
      </c>
      <c r="G19" s="302"/>
      <c r="H19" s="302"/>
      <c r="I19" s="302"/>
      <c r="J19" s="302"/>
    </row>
    <row r="20" spans="1:12" ht="15" x14ac:dyDescent="0.25">
      <c r="A20"/>
      <c r="B20"/>
      <c r="C20"/>
      <c r="D20"/>
      <c r="E20"/>
      <c r="F20"/>
      <c r="G20"/>
      <c r="H20"/>
      <c r="I20"/>
      <c r="J20"/>
    </row>
    <row r="21" spans="1:12" ht="15" x14ac:dyDescent="0.25">
      <c r="A21"/>
      <c r="B21"/>
      <c r="C21"/>
      <c r="D21"/>
      <c r="E21"/>
      <c r="F21"/>
      <c r="G21"/>
      <c r="H21"/>
      <c r="I21"/>
      <c r="J21"/>
    </row>
    <row r="22" spans="1:12" ht="9.9499999999999993" customHeight="1" x14ac:dyDescent="0.2">
      <c r="A22" s="300"/>
      <c r="B22" s="300"/>
      <c r="C22" s="300"/>
      <c r="D22" s="300"/>
      <c r="E22" s="300"/>
      <c r="F22" s="300"/>
      <c r="G22" s="300"/>
      <c r="H22" s="300"/>
      <c r="I22" s="300"/>
      <c r="J22" s="300"/>
    </row>
    <row r="23" spans="1:12" x14ac:dyDescent="0.2">
      <c r="A23" s="298" t="s">
        <v>239</v>
      </c>
      <c r="B23" s="298"/>
      <c r="C23" s="298"/>
      <c r="D23" s="298"/>
      <c r="E23" s="298"/>
      <c r="F23" s="298"/>
      <c r="G23" s="298"/>
      <c r="H23" s="298"/>
      <c r="I23" s="298"/>
      <c r="J23" s="298"/>
    </row>
    <row r="24" spans="1:12" x14ac:dyDescent="0.2">
      <c r="A24" s="311" t="s">
        <v>240</v>
      </c>
      <c r="B24" s="311"/>
      <c r="C24" s="311"/>
      <c r="D24" s="311"/>
      <c r="E24" s="311"/>
      <c r="F24" s="312" t="s">
        <v>241</v>
      </c>
      <c r="G24" s="311"/>
      <c r="H24" s="311"/>
      <c r="I24" s="311"/>
      <c r="J24" s="311"/>
    </row>
    <row r="25" spans="1:12" ht="18" customHeight="1" x14ac:dyDescent="0.2">
      <c r="A25" s="297" t="s">
        <v>186</v>
      </c>
      <c r="B25" s="297"/>
      <c r="C25" s="297"/>
      <c r="D25" s="297"/>
      <c r="E25" s="297"/>
      <c r="F25" s="297" t="s">
        <v>186</v>
      </c>
      <c r="G25" s="297"/>
      <c r="H25" s="297"/>
      <c r="I25" s="297"/>
      <c r="J25" s="297"/>
    </row>
  </sheetData>
  <mergeCells count="33">
    <mergeCell ref="A2:J2"/>
    <mergeCell ref="B3:J3"/>
    <mergeCell ref="C4:G4"/>
    <mergeCell ref="H4:J4"/>
    <mergeCell ref="C5:E5"/>
    <mergeCell ref="G5:H5"/>
    <mergeCell ref="C6:E6"/>
    <mergeCell ref="G6:H6"/>
    <mergeCell ref="C7:E7"/>
    <mergeCell ref="G7:H7"/>
    <mergeCell ref="C8:E8"/>
    <mergeCell ref="G8:H8"/>
    <mergeCell ref="A19:E19"/>
    <mergeCell ref="F19:J19"/>
    <mergeCell ref="A9:J9"/>
    <mergeCell ref="A10:A11"/>
    <mergeCell ref="B10:B11"/>
    <mergeCell ref="C10:C11"/>
    <mergeCell ref="D10:D11"/>
    <mergeCell ref="E10:F10"/>
    <mergeCell ref="G10:H10"/>
    <mergeCell ref="I10:J10"/>
    <mergeCell ref="A15:D15"/>
    <mergeCell ref="E15:F15"/>
    <mergeCell ref="A17:J17"/>
    <mergeCell ref="A18:E18"/>
    <mergeCell ref="F18:J18"/>
    <mergeCell ref="A22:J22"/>
    <mergeCell ref="A23:J23"/>
    <mergeCell ref="A24:E24"/>
    <mergeCell ref="F24:J24"/>
    <mergeCell ref="A25:E25"/>
    <mergeCell ref="F25:J25"/>
  </mergeCells>
  <pageMargins left="0.511811024" right="0.511811024" top="0.78740157499999996" bottom="0.78740157499999996" header="0.31496062000000002" footer="0.31496062000000002"/>
  <pageSetup paperSize="9" orientation="landscape" r:id="rId1"/>
  <headerFooter>
    <oddHeader>&amp;L&amp;G</oddHeader>
    <oddFooter>Página 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DB5ABD8B324D41B0C0A5399A0C1AF0" ma:contentTypeVersion="15" ma:contentTypeDescription="Crie um novo documento." ma:contentTypeScope="" ma:versionID="25ac39b9ceaca3858c3a8e848a835aad">
  <xsd:schema xmlns:xsd="http://www.w3.org/2001/XMLSchema" xmlns:xs="http://www.w3.org/2001/XMLSchema" xmlns:p="http://schemas.microsoft.com/office/2006/metadata/properties" xmlns:ns2="c4371e84-d69a-4597-889d-2d40cf1c74e4" xmlns:ns3="4561efb2-4136-4829-ad21-861d14742304" targetNamespace="http://schemas.microsoft.com/office/2006/metadata/properties" ma:root="true" ma:fieldsID="6eb0d08aef11699dbf2ea17c8fb62deb" ns2:_="" ns3:_="">
    <xsd:import namespace="c4371e84-d69a-4597-889d-2d40cf1c74e4"/>
    <xsd:import namespace="4561efb2-4136-4829-ad21-861d147423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71e84-d69a-4597-889d-2d40cf1c74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77a82f27-4920-467b-bc6a-136cc1d143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1efb2-4136-4829-ad21-861d147423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c35778f-ba41-48b7-8164-4d72238f340a}" ma:internalName="TaxCatchAll" ma:showField="CatchAllData" ma:web="4561efb2-4136-4829-ad21-861d147423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561efb2-4136-4829-ad21-861d14742304">
      <UserInfo>
        <DisplayName/>
        <AccountId xsi:nil="true"/>
        <AccountType/>
      </UserInfo>
    </SharedWithUsers>
    <lcf76f155ced4ddcb4097134ff3c332f xmlns="c4371e84-d69a-4597-889d-2d40cf1c74e4">
      <Terms xmlns="http://schemas.microsoft.com/office/infopath/2007/PartnerControls"/>
    </lcf76f155ced4ddcb4097134ff3c332f>
    <TaxCatchAll xmlns="4561efb2-4136-4829-ad21-861d14742304" xsi:nil="true"/>
  </documentManagement>
</p:properties>
</file>

<file path=customXml/itemProps1.xml><?xml version="1.0" encoding="utf-8"?>
<ds:datastoreItem xmlns:ds="http://schemas.openxmlformats.org/officeDocument/2006/customXml" ds:itemID="{FD77E8D1-937B-4EB4-AE01-162573ED91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2D3890-2832-4632-84BD-8FEAA00439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371e84-d69a-4597-889d-2d40cf1c74e4"/>
    <ds:schemaRef ds:uri="4561efb2-4136-4829-ad21-861d14742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09559B-4011-414D-A7F8-133682A0C7A0}">
  <ds:schemaRefs>
    <ds:schemaRef ds:uri="4561efb2-4136-4829-ad21-861d14742304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4371e84-d69a-4597-889d-2d40cf1c74e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Relação de Pagamentos</vt:lpstr>
      <vt:lpstr>ANEXO IV</vt:lpstr>
      <vt:lpstr>ANEXO IV APOIO</vt:lpstr>
      <vt:lpstr>ANEXO V</vt:lpstr>
      <vt:lpstr>ANEXO VI</vt:lpstr>
      <vt:lpstr>ANEXO VII</vt:lpstr>
      <vt:lpstr>ANEXO X</vt:lpstr>
      <vt:lpstr>ANEXO IX - COTAÇÃO 1 NOTEBOOK</vt:lpstr>
      <vt:lpstr>ANEXO IX - COTAÇÃO 2 IMPRESSORA</vt:lpstr>
      <vt:lpstr>ANEXO IX - COTAÇÃO 3 MAT. HIGIE</vt:lpstr>
      <vt:lpstr>ANEXO IX - COTAÇÃO 4 TINTAS</vt:lpstr>
      <vt:lpstr>ANEXO IX - COTAÇÃO 4</vt:lpstr>
      <vt:lpstr>ANEXO IX - COTAÇÃO 5 MAT PEDAGO</vt:lpstr>
      <vt:lpstr>ANEXO IX - COTAÇÃO 6 MAT ESPORT</vt:lpstr>
      <vt:lpstr>ANEXO XI</vt:lpstr>
      <vt:lpstr>Plan2</vt:lpstr>
      <vt:lpstr>Plan3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Socorro</dc:creator>
  <cp:keywords/>
  <dc:description/>
  <cp:lastModifiedBy>ADM</cp:lastModifiedBy>
  <cp:revision/>
  <cp:lastPrinted>2022-10-11T16:18:12Z</cp:lastPrinted>
  <dcterms:created xsi:type="dcterms:W3CDTF">2017-07-11T14:25:33Z</dcterms:created>
  <dcterms:modified xsi:type="dcterms:W3CDTF">2023-01-19T18:00:35Z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0x01010098DB5ABD8B324D41B0C0A5399A0C1AF0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MediaServiceImageTags">
    <vt:lpwstr/>
  </property>
</Properties>
</file>