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3.xml" ContentType="application/vnd.openxmlformats-officedocument.spreadsheetml.worksheet+xml"/>
  <Override PartName="/xl/worksheets/sheet1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2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2.xml" ContentType="application/vnd.openxmlformats-officedocument.spreadsheetml.comments+xml"/>
  <Override PartName="/xl/comments10.xml" ContentType="application/vnd.openxmlformats-officedocument.spreadsheetml.comments+xml"/>
  <Override PartName="/xl/comments1.xml" ContentType="application/vnd.openxmlformats-officedocument.spreadsheetml.comments+xml"/>
  <Override PartName="/xl/comments12.xml" ContentType="application/vnd.openxmlformats-officedocument.spreadsheetml.comments+xml"/>
  <Override PartName="/xl/comments8.xml" ContentType="application/vnd.openxmlformats-officedocument.spreadsheetml.comments+xml"/>
  <Override PartName="/xl/comments13.xml" ContentType="application/vnd.openxmlformats-officedocument.spreadsheetml.comments+xml"/>
  <Override PartName="/xl/comments11.xml" ContentType="application/vnd.openxmlformats-officedocument.spreadsheetml.comments+xml"/>
  <Override PartName="/xl/comments9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5.xml" ContentType="application/vnd.openxmlformats-officedocument.spreadsheetml.comments+xml"/>
  <Override PartName="/xl/comments4.xml" ContentType="application/vnd.openxmlformats-officedocument.spreadsheetml.comments+xml"/>
  <Override PartName="/xl/comments16.xml" ContentType="application/vnd.openxmlformats-officedocument.spreadsheetml.comments+xml"/>
  <Override PartName="/xl/comments6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3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_ADM\Documents\COMPARTILHADO\Documentos Manaus 2021\PROJETOS ALDEIAS MANAUS\Projetos Encerrados\Proj Cuida Bem de Mim TF 01 2018\Portal da Transparência\"/>
    </mc:Choice>
  </mc:AlternateContent>
  <bookViews>
    <workbookView xWindow="240" yWindow="2805" windowWidth="19440" windowHeight="7275" tabRatio="744" firstSheet="16" activeTab="19"/>
  </bookViews>
  <sheets>
    <sheet name="ANEXO I" sheetId="1" r:id="rId1"/>
    <sheet name="ANEXO II - 072018" sheetId="61" r:id="rId2"/>
    <sheet name="ANEXO II - 082018 " sheetId="63" r:id="rId3"/>
    <sheet name="ANEXO II - 092018" sheetId="64" r:id="rId4"/>
    <sheet name="ANEXO II - 102018" sheetId="65" r:id="rId5"/>
    <sheet name="ANEXO II - 112018" sheetId="67" r:id="rId6"/>
    <sheet name="ANEXO II - 122018" sheetId="68" r:id="rId7"/>
    <sheet name="ANEXO II - 012019" sheetId="69" r:id="rId8"/>
    <sheet name="ANEXO II - 022019 " sheetId="70" r:id="rId9"/>
    <sheet name="ANEXO II - 032019" sheetId="71" r:id="rId10"/>
    <sheet name="ANEXO III.Mat. Expediente" sheetId="3" r:id="rId11"/>
    <sheet name="ANEXO III.CLT" sheetId="4" r:id="rId12"/>
    <sheet name="ANEXO III. PF" sheetId="39" r:id="rId13"/>
    <sheet name="ANEXO III PIS" sheetId="25" r:id="rId14"/>
    <sheet name="ANEXO III FGTS" sheetId="62" r:id="rId15"/>
    <sheet name="ANEXO IV" sheetId="6" r:id="rId16"/>
    <sheet name="tarifas" sheetId="15" r:id="rId17"/>
    <sheet name="ANEXO VI" sheetId="7" r:id="rId18"/>
    <sheet name="ANEXO V" sheetId="5" r:id="rId19"/>
    <sheet name="ANEXO VII" sheetId="8" r:id="rId20"/>
    <sheet name="ANEXO VIII.COTAÇÃO.01" sheetId="43" r:id="rId21"/>
    <sheet name="ANEXO IX" sheetId="10" r:id="rId22"/>
    <sheet name="ANEXO X" sheetId="12" r:id="rId23"/>
    <sheet name="ANEXO I conferência" sheetId="48" r:id="rId24"/>
    <sheet name="DAM" sheetId="66" r:id="rId25"/>
  </sheets>
  <definedNames>
    <definedName name="_xlnm._FilterDatabase" localSheetId="23" hidden="1">'ANEXO I conferência'!$A$2:$J$104</definedName>
    <definedName name="_xlnm._FilterDatabase" localSheetId="24" hidden="1">DAM!$A$1:$J$17</definedName>
    <definedName name="_xlnm.Print_Area" localSheetId="20">'ANEXO VIII.COTAÇÃO.01'!$A$1:$J$25</definedName>
    <definedName name="_xlnm.Print_Area" localSheetId="24">DAM!$A$1:$J$17</definedName>
  </definedNames>
  <calcPr calcId="162913"/>
</workbook>
</file>

<file path=xl/calcChain.xml><?xml version="1.0" encoding="utf-8"?>
<calcChain xmlns="http://schemas.openxmlformats.org/spreadsheetml/2006/main">
  <c r="L8" i="62" l="1"/>
  <c r="L7" i="62"/>
  <c r="M8" i="25"/>
  <c r="M7" i="25"/>
  <c r="E12" i="3"/>
  <c r="E11" i="3"/>
  <c r="E10" i="3"/>
  <c r="E9" i="3"/>
  <c r="E8" i="3"/>
  <c r="D30" i="8"/>
  <c r="E32" i="6"/>
  <c r="L8" i="25"/>
  <c r="J9" i="25"/>
  <c r="I9" i="25"/>
  <c r="H9" i="25"/>
  <c r="G9" i="25"/>
  <c r="F9" i="25"/>
  <c r="E9" i="25"/>
  <c r="D9" i="25"/>
  <c r="C9" i="25"/>
  <c r="L7" i="25"/>
  <c r="L9" i="25" s="1"/>
  <c r="E35" i="6"/>
  <c r="B27" i="15" l="1"/>
  <c r="L10" i="39" l="1"/>
  <c r="L8" i="39"/>
  <c r="D29" i="8" l="1"/>
  <c r="I7" i="70"/>
  <c r="H16" i="70" s="1"/>
  <c r="K9" i="25"/>
  <c r="I7" i="71"/>
  <c r="H21" i="71" s="1"/>
  <c r="H23" i="71" s="1"/>
  <c r="H7" i="71"/>
  <c r="H15" i="71" s="1"/>
  <c r="H17" i="71" s="1"/>
  <c r="C7" i="71"/>
  <c r="F6" i="71"/>
  <c r="K6" i="71" s="1"/>
  <c r="L6" i="71" s="1"/>
  <c r="K8" i="4" s="1"/>
  <c r="D5" i="71"/>
  <c r="F5" i="71" s="1"/>
  <c r="K5" i="71" s="1"/>
  <c r="C25" i="7"/>
  <c r="E25" i="7" s="1"/>
  <c r="B25" i="7"/>
  <c r="C24" i="7"/>
  <c r="K7" i="71" l="1"/>
  <c r="L5" i="71"/>
  <c r="D7" i="71"/>
  <c r="M11" i="39"/>
  <c r="L7" i="71" l="1"/>
  <c r="K7" i="4"/>
  <c r="K9" i="4" s="1"/>
  <c r="L9" i="39"/>
  <c r="L7" i="39"/>
  <c r="B24" i="7" l="1"/>
  <c r="E24" i="7" s="1"/>
  <c r="J9" i="62" l="1"/>
  <c r="K8" i="62"/>
  <c r="J7" i="70" l="1"/>
  <c r="H21" i="70" s="1"/>
  <c r="H23" i="70" s="1"/>
  <c r="H7" i="70"/>
  <c r="H15" i="70" s="1"/>
  <c r="H17" i="70" s="1"/>
  <c r="C7" i="70"/>
  <c r="F6" i="70"/>
  <c r="L6" i="70" s="1"/>
  <c r="M6" i="70" s="1"/>
  <c r="J8" i="4" s="1"/>
  <c r="D5" i="70"/>
  <c r="D7" i="70" s="1"/>
  <c r="C23" i="7"/>
  <c r="F5" i="70" l="1"/>
  <c r="L5" i="70" s="1"/>
  <c r="M5" i="70" s="1"/>
  <c r="J7" i="4" s="1"/>
  <c r="J9" i="4" s="1"/>
  <c r="D9" i="62"/>
  <c r="E9" i="62"/>
  <c r="F9" i="62"/>
  <c r="G9" i="62"/>
  <c r="H9" i="62"/>
  <c r="I9" i="62"/>
  <c r="L9" i="62"/>
  <c r="K10" i="39"/>
  <c r="K9" i="39"/>
  <c r="K8" i="39"/>
  <c r="K7" i="39"/>
  <c r="M7" i="70" l="1"/>
  <c r="L7" i="70"/>
  <c r="C21" i="7"/>
  <c r="C20" i="7"/>
  <c r="C19" i="7"/>
  <c r="C17" i="7"/>
  <c r="C16" i="7"/>
  <c r="D27" i="8"/>
  <c r="D28" i="8"/>
  <c r="H9" i="39"/>
  <c r="H7" i="39"/>
  <c r="H10" i="39"/>
  <c r="H8" i="39"/>
  <c r="E27" i="15" l="1"/>
  <c r="B23" i="7"/>
  <c r="E23" i="7" s="1"/>
  <c r="C22" i="7"/>
  <c r="B22" i="7"/>
  <c r="L11" i="39"/>
  <c r="K11" i="39"/>
  <c r="J10" i="39"/>
  <c r="J9" i="39"/>
  <c r="J8" i="39"/>
  <c r="J7" i="39"/>
  <c r="J11" i="39" s="1"/>
  <c r="I7" i="69"/>
  <c r="H21" i="69" s="1"/>
  <c r="H23" i="69" s="1"/>
  <c r="H7" i="69"/>
  <c r="H15" i="69" s="1"/>
  <c r="H17" i="69" s="1"/>
  <c r="C7" i="69"/>
  <c r="D6" i="69"/>
  <c r="F6" i="69" s="1"/>
  <c r="K6" i="69" s="1"/>
  <c r="L6" i="69" s="1"/>
  <c r="I8" i="4" s="1"/>
  <c r="D5" i="69"/>
  <c r="D7" i="69" s="1"/>
  <c r="E22" i="7" l="1"/>
  <c r="H4" i="15"/>
  <c r="F5" i="69"/>
  <c r="K5" i="69" s="1"/>
  <c r="L5" i="69" s="1"/>
  <c r="I7" i="4" s="1"/>
  <c r="I7" i="68"/>
  <c r="H21" i="68" s="1"/>
  <c r="H23" i="68" s="1"/>
  <c r="H7" i="68"/>
  <c r="H15" i="68" s="1"/>
  <c r="H17" i="68" s="1"/>
  <c r="C7" i="68"/>
  <c r="D6" i="68"/>
  <c r="F6" i="68" s="1"/>
  <c r="K6" i="68" s="1"/>
  <c r="L6" i="68" s="1"/>
  <c r="H8" i="4" s="1"/>
  <c r="D5" i="68"/>
  <c r="D7" i="68" s="1"/>
  <c r="F5" i="68" l="1"/>
  <c r="K5" i="68" s="1"/>
  <c r="K7" i="69"/>
  <c r="L7" i="69"/>
  <c r="K7" i="68"/>
  <c r="L5" i="68"/>
  <c r="I10" i="39"/>
  <c r="I9" i="39"/>
  <c r="I8" i="39"/>
  <c r="I7" i="39"/>
  <c r="C8" i="39"/>
  <c r="C7" i="39"/>
  <c r="I20" i="1"/>
  <c r="C10" i="39"/>
  <c r="C9" i="39"/>
  <c r="L7" i="68" l="1"/>
  <c r="H7" i="4"/>
  <c r="I11" i="39"/>
  <c r="E9" i="39"/>
  <c r="E8" i="39"/>
  <c r="E7" i="39"/>
  <c r="B21" i="7" l="1"/>
  <c r="E21" i="7" s="1"/>
  <c r="I7" i="67" l="1"/>
  <c r="H21" i="67" s="1"/>
  <c r="H23" i="67" s="1"/>
  <c r="H7" i="67"/>
  <c r="H15" i="67" s="1"/>
  <c r="H17" i="67" s="1"/>
  <c r="C7" i="67"/>
  <c r="D6" i="67"/>
  <c r="F6" i="67" s="1"/>
  <c r="K6" i="67" s="1"/>
  <c r="L6" i="67" s="1"/>
  <c r="G8" i="4" s="1"/>
  <c r="D5" i="67"/>
  <c r="D7" i="67" s="1"/>
  <c r="F5" i="67" l="1"/>
  <c r="K5" i="67" s="1"/>
  <c r="B20" i="7"/>
  <c r="E20" i="7" s="1"/>
  <c r="G8" i="39"/>
  <c r="N8" i="39" s="1"/>
  <c r="I7" i="65"/>
  <c r="H21" i="65" s="1"/>
  <c r="H23" i="65" s="1"/>
  <c r="H7" i="65"/>
  <c r="H15" i="65" s="1"/>
  <c r="H17" i="65" s="1"/>
  <c r="C7" i="65"/>
  <c r="D6" i="65"/>
  <c r="F6" i="65" s="1"/>
  <c r="K6" i="65" s="1"/>
  <c r="L6" i="65" s="1"/>
  <c r="F8" i="4" s="1"/>
  <c r="D5" i="65"/>
  <c r="F5" i="65" s="1"/>
  <c r="K5" i="65" s="1"/>
  <c r="D8" i="3"/>
  <c r="F8" i="3"/>
  <c r="D9" i="3"/>
  <c r="F9" i="3" s="1"/>
  <c r="D10" i="3"/>
  <c r="F10" i="3"/>
  <c r="D11" i="3"/>
  <c r="F11" i="3" s="1"/>
  <c r="D12" i="3"/>
  <c r="F12" i="3"/>
  <c r="K7" i="67" l="1"/>
  <c r="L5" i="67"/>
  <c r="L5" i="65"/>
  <c r="K7" i="65"/>
  <c r="D7" i="65"/>
  <c r="L7" i="65" l="1"/>
  <c r="F7" i="4"/>
  <c r="L7" i="67"/>
  <c r="G7" i="4"/>
  <c r="C13" i="3"/>
  <c r="I17" i="43" l="1"/>
  <c r="G17" i="43"/>
  <c r="F13" i="43"/>
  <c r="F14" i="43"/>
  <c r="F15" i="43"/>
  <c r="F16" i="43"/>
  <c r="F12" i="43"/>
  <c r="E10" i="39" l="1"/>
  <c r="H11" i="39"/>
  <c r="C11" i="39"/>
  <c r="E11" i="39"/>
  <c r="G9" i="39"/>
  <c r="N9" i="39" s="1"/>
  <c r="G10" i="39"/>
  <c r="G7" i="39"/>
  <c r="N7" i="39" s="1"/>
  <c r="B19" i="7"/>
  <c r="E19" i="7" s="1"/>
  <c r="C18" i="7"/>
  <c r="E18" i="7" s="1"/>
  <c r="B18" i="7"/>
  <c r="B17" i="7"/>
  <c r="I7" i="64"/>
  <c r="H20" i="64" s="1"/>
  <c r="H22" i="64" s="1"/>
  <c r="H7" i="64"/>
  <c r="H14" i="64" s="1"/>
  <c r="H16" i="64" s="1"/>
  <c r="C7" i="64"/>
  <c r="D6" i="64"/>
  <c r="F6" i="64" s="1"/>
  <c r="K6" i="64" s="1"/>
  <c r="L6" i="64" s="1"/>
  <c r="E8" i="4" s="1"/>
  <c r="D5" i="64"/>
  <c r="D7" i="64" s="1"/>
  <c r="N10" i="39" l="1"/>
  <c r="G11" i="39"/>
  <c r="N11" i="39"/>
  <c r="C20" i="8" s="1"/>
  <c r="C24" i="8"/>
  <c r="D24" i="8" s="1"/>
  <c r="F5" i="64"/>
  <c r="K5" i="64" s="1"/>
  <c r="K7" i="64" l="1"/>
  <c r="L5" i="64"/>
  <c r="E7" i="4" l="1"/>
  <c r="L7" i="64"/>
  <c r="E17" i="7"/>
  <c r="B16" i="7"/>
  <c r="E16" i="7" l="1"/>
  <c r="K5" i="15"/>
  <c r="D26" i="8" l="1"/>
  <c r="I7" i="63" l="1"/>
  <c r="H20" i="63" s="1"/>
  <c r="H22" i="63" s="1"/>
  <c r="H7" i="63"/>
  <c r="H14" i="63" s="1"/>
  <c r="H16" i="63" s="1"/>
  <c r="C7" i="63"/>
  <c r="D6" i="63"/>
  <c r="F6" i="63" s="1"/>
  <c r="K6" i="63" s="1"/>
  <c r="L6" i="63" s="1"/>
  <c r="D8" i="4" s="1"/>
  <c r="D5" i="63"/>
  <c r="D7" i="63" s="1"/>
  <c r="F5" i="63" l="1"/>
  <c r="K5" i="63" s="1"/>
  <c r="L5" i="63" s="1"/>
  <c r="D7" i="4" s="1"/>
  <c r="D25" i="8"/>
  <c r="D23" i="8" s="1"/>
  <c r="C7" i="62"/>
  <c r="K7" i="62" l="1"/>
  <c r="C9" i="62"/>
  <c r="D9" i="4"/>
  <c r="K7" i="63"/>
  <c r="L7" i="63"/>
  <c r="K9" i="62" l="1"/>
  <c r="C22" i="8" s="1"/>
  <c r="M7" i="62"/>
  <c r="M8" i="62"/>
  <c r="M9" i="62" s="1"/>
  <c r="M9" i="25"/>
  <c r="N8" i="25"/>
  <c r="N7" i="25"/>
  <c r="O11" i="39"/>
  <c r="E13" i="3"/>
  <c r="P9" i="39" l="1"/>
  <c r="N9" i="25"/>
  <c r="P7" i="39"/>
  <c r="D22" i="8"/>
  <c r="I7" i="61"/>
  <c r="H7" i="61"/>
  <c r="E15" i="7"/>
  <c r="P11" i="39" l="1"/>
  <c r="E37" i="6"/>
  <c r="F9" i="4" l="1"/>
  <c r="H20" i="61" l="1"/>
  <c r="H22" i="61" s="1"/>
  <c r="H14" i="61"/>
  <c r="H16" i="61" s="1"/>
  <c r="C7" i="61"/>
  <c r="D6" i="61"/>
  <c r="F6" i="61" s="1"/>
  <c r="K6" i="61" s="1"/>
  <c r="L6" i="61" s="1"/>
  <c r="C8" i="4" s="1"/>
  <c r="L8" i="4" s="1"/>
  <c r="D5" i="61"/>
  <c r="N8" i="4" l="1"/>
  <c r="D7" i="61"/>
  <c r="F5" i="61"/>
  <c r="K5" i="61" s="1"/>
  <c r="L5" i="61" s="1"/>
  <c r="C7" i="4" s="1"/>
  <c r="L7" i="4" s="1"/>
  <c r="N7" i="4" l="1"/>
  <c r="C9" i="4"/>
  <c r="K7" i="61"/>
  <c r="L7" i="61"/>
  <c r="D22" i="5" l="1"/>
  <c r="C22" i="5"/>
  <c r="E22" i="5" l="1"/>
  <c r="C21" i="8"/>
  <c r="C11" i="8" l="1"/>
  <c r="M9" i="4"/>
  <c r="E9" i="4" l="1"/>
  <c r="I10" i="43" l="1"/>
  <c r="G10" i="43"/>
  <c r="E10" i="43"/>
  <c r="F17" i="43" l="1"/>
  <c r="J17" i="43"/>
  <c r="H17" i="43"/>
  <c r="E14" i="7" l="1"/>
  <c r="E26" i="7" s="1"/>
  <c r="C12" i="8" s="1"/>
  <c r="C13" i="8" s="1"/>
  <c r="D20" i="8" l="1"/>
  <c r="L9" i="4" l="1"/>
  <c r="C19" i="8" s="1"/>
  <c r="E48" i="1"/>
  <c r="E27" i="1"/>
  <c r="C28" i="5" l="1"/>
  <c r="G9" i="4" l="1"/>
  <c r="H9" i="4"/>
  <c r="I9" i="4"/>
  <c r="D13" i="3" l="1"/>
  <c r="D19" i="8"/>
  <c r="C17" i="8" l="1"/>
  <c r="D17" i="8" s="1"/>
  <c r="D16" i="8" s="1"/>
  <c r="D21" i="8"/>
  <c r="D18" i="8" s="1"/>
  <c r="D31" i="8" l="1"/>
  <c r="D32" i="8" s="1"/>
  <c r="F13" i="3" l="1"/>
  <c r="N9" i="4" l="1"/>
  <c r="I29" i="1"/>
  <c r="I41" i="1" s="1"/>
  <c r="I50" i="1" s="1"/>
  <c r="I63" i="1" s="1"/>
  <c r="I72" i="1" s="1"/>
  <c r="I85" i="1" s="1"/>
  <c r="I94" i="1" s="1"/>
  <c r="I108" i="1" s="1"/>
  <c r="I117" i="1" s="1"/>
  <c r="I131" i="1" l="1"/>
  <c r="I139" i="1" s="1"/>
  <c r="I154" i="1" s="1"/>
  <c r="I162" i="1" s="1"/>
  <c r="I177" i="1" s="1"/>
</calcChain>
</file>

<file path=xl/comments1.xml><?xml version="1.0" encoding="utf-8"?>
<comments xmlns="http://schemas.openxmlformats.org/spreadsheetml/2006/main">
  <authors>
    <author>MARIA.FONSECA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Valor 60,00 devolvido p/ conta do Termo - erro de digitação</t>
        </r>
      </text>
    </comment>
  </commentList>
</comments>
</file>

<file path=xl/comments10.xml><?xml version="1.0" encoding="utf-8"?>
<comments xmlns="http://schemas.openxmlformats.org/spreadsheetml/2006/main">
  <authors>
    <author>MARIA.FONSECA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Colunas C a G  = Total de proventos</t>
        </r>
      </text>
    </comment>
  </commentList>
</comments>
</file>

<file path=xl/comments11.xml><?xml version="1.0" encoding="utf-8"?>
<comments xmlns="http://schemas.openxmlformats.org/spreadsheetml/2006/main">
  <authors>
    <author>MARIA.FONSECA</author>
    <author>Socorro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Suely Silva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Vanessa Lins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Regiane Lima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Vanessa Ribeiro</t>
        </r>
      </text>
    </comment>
    <comment ref="D10" authorId="1" shapeId="0">
      <text>
        <r>
          <rPr>
            <b/>
            <sz val="9"/>
            <color indexed="81"/>
            <rFont val="Tahoma"/>
            <family val="2"/>
          </rPr>
          <t>Socorro:</t>
        </r>
        <r>
          <rPr>
            <sz val="9"/>
            <color indexed="81"/>
            <rFont val="Tahoma"/>
            <family val="2"/>
          </rPr>
          <t xml:space="preserve">
Valor devolvido</t>
        </r>
      </text>
    </comment>
  </commentList>
</comments>
</file>

<file path=xl/comments12.xml><?xml version="1.0" encoding="utf-8"?>
<comments xmlns="http://schemas.openxmlformats.org/spreadsheetml/2006/main">
  <authors>
    <author>MARIA.FONSECA</author>
    <author>Socorro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NÚMERO DO DOCUMENTO REGISTRADO NO EXTRATO 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DESCREVER O TIPO DE TARIFAS QUE FOI DEBITADO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 DATA EM QUE FOI DEBITADO O RECURSO REFERENTE AS TARIFAS BANCÁRIAS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DAS TARIFAS BANCÁRIAS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TODAS AS TARIFAS BANCÁRIAS DA PARCELA MENCIONADA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ÁREA RESERVADA PARA DISCRIMINAR OS DETALHES DE TODAS AS RESTITUIÇÕES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TODAS AS TARIFAS BANCÁRIAS RESTITUÍDAS À CONTA ESPECÍFICA</t>
        </r>
      </text>
    </comment>
    <comment ref="E35" authorId="1" shapeId="0">
      <text>
        <r>
          <rPr>
            <b/>
            <sz val="9"/>
            <color indexed="81"/>
            <rFont val="Tahoma"/>
            <family val="2"/>
          </rPr>
          <t>Socorro:</t>
        </r>
        <r>
          <rPr>
            <sz val="9"/>
            <color indexed="81"/>
            <rFont val="Tahoma"/>
            <family val="2"/>
          </rPr>
          <t xml:space="preserve">
No dia 31/08/2018 Foi transferido o valor de R$ 1.060,00 (790,00 anexo V e R$ 270,00 anexo IV)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TODAS AS TARIFAS BANCÁRIAS RESTITUÍDAS À CONTA ÚNICA DO ESTADO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TODAS AS TARIFAS BANCÁRIAS RESTITUÍDAS</t>
        </r>
      </text>
    </comment>
    <comment ref="A39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CONSTAR O NOME E ASSINATURA DO RESPONSÁVEL CONTÁBIL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CONSTAR O NOME E ASSINATURA DO RESPONSÁVEL PELA EXECUÇÃO DO TERMO</t>
        </r>
      </text>
    </comment>
  </commentList>
</comments>
</file>

<file path=xl/comments13.xml><?xml version="1.0" encoding="utf-8"?>
<comments xmlns="http://schemas.openxmlformats.org/spreadsheetml/2006/main">
  <authors>
    <author>MARIA.FONSECA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COMPLETO DA UNIDADE EXECUTORA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NÚMERO ORIGINAL DO TERMO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 PARCELA REFERENTE À PRESTAÇÃO DE CONTAS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SE A PRESTAÇÃO DE CONTAS É PARCIAL OU FINAL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PERÍODO DE EXECUÇÃO DO TERMO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ÁREA RESERVADA PARA DISCRIMINAR OS DETALHES DAS DEVOLUÇÕES À CONTA ESPECÍFICA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QUE MOTIVOU A DEVOLUÇÃO PARA CONTA ESPECÍFICA OU CONTA ÚNICA DO ESTADO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 DATA EM QUE FOI DEBITADA A DESPESA INDEVIDA PELA OSC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DA DESPESA QUE FOI DEBITADO INDEVIDAMENTE PELA OSC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VALOR DA DEVOLUÇÃO COM JUROS INCIDENTES CALCULADOS NO SITE DO TCU      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DATA EM QUE FOI CREDITADO O RECURSO PRÓPRIO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TODOS OS VALORES RESTITUÍDOS À CONTA ÚNICA DO ESTADO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TODOS OS VALORES RESTITUÍDOS À CONTA ÚNICA DO ESTADO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CONSTAR O NOME E ASSINATURA DO RESPONSÁVEL CONTÁBIL</t>
        </r>
      </text>
    </comment>
  </commentList>
</comments>
</file>

<file path=xl/comments14.xml><?xml version="1.0" encoding="utf-8"?>
<comments xmlns="http://schemas.openxmlformats.org/spreadsheetml/2006/main">
  <authors>
    <author>MARIA.FONSECA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OBJETO DO TERMO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 DATA QUE FOI FEITO O MAPA DE COTAÇÃO DE PREÇOS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CRITÉRIO SERÁ AVALIADO PELO MENOR PREÇO GLOBAL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NÚMERO DO MAPA DE COTAÇÃO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CNPJ DO FORNECEDOR EM CASO DE PESSOA JURÍDICA OU CPF EM CASO PESSOA FÍSICA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PREENCHER COM O TELEFONE DE CONTATO DO FORNECEDOR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RESPONSÁVEL PELO ORÇAMENTO DE CADA FORNECEDOR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A DATA DE VALIDADE DA PROPOSTA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ALGUMA JUSTIFICATIVA OU INFORMAÇÃO (SE HOUVER)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 O PRODUTO OU SERVIÇO OFERECIDO PELO FORNECEDOR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UNIDADE DE MEDIDA DO PRODUTO (EX.: CX, L, M, UND)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A QUANTIDADE ORÇADA DO PRODUTO OU SERVIÇO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PRIMEIRO FORNCEDOR ESPECIFICADO NO QUADRO "FORNECEDORES"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SEGUNDO FORNCEDOR ESPECIFICADO NO QUADRO "FORNECEDORES"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TERCEIRO FORNCEDOR ESPECIFICADO NO QUADRO "FORNECEDORES"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DA EMPRESA VENCEDORA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ASSINATURA DO RESPONSÁVEL PELA EXCECUÇÃO DAS COMPRAS</t>
        </r>
      </text>
    </comment>
  </commentList>
</comments>
</file>

<file path=xl/comments15.xml><?xml version="1.0" encoding="utf-8"?>
<comments xmlns="http://schemas.openxmlformats.org/spreadsheetml/2006/main">
  <authors>
    <author>MARIA.FONSECA</author>
    <author>Socorro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Valor 60,00 devolvido p/ conta do Termo - erro de digitação</t>
        </r>
      </text>
    </comment>
    <comment ref="I98" authorId="1" shapeId="0">
      <text>
        <r>
          <rPr>
            <b/>
            <sz val="9"/>
            <color indexed="81"/>
            <rFont val="Tahoma"/>
            <family val="2"/>
          </rPr>
          <t>Socorro:</t>
        </r>
        <r>
          <rPr>
            <sz val="9"/>
            <color indexed="81"/>
            <rFont val="Tahoma"/>
            <family val="2"/>
          </rPr>
          <t xml:space="preserve">
Devolver a diferença 24,56
</t>
        </r>
      </text>
    </comment>
  </commentList>
</comments>
</file>

<file path=xl/comments16.xml><?xml version="1.0" encoding="utf-8"?>
<comments xmlns="http://schemas.openxmlformats.org/spreadsheetml/2006/main">
  <authors>
    <author>MARIA.FONSECA</author>
  </authors>
  <commentList>
    <comment ref="I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Valor 60,00 devolvido p/ conta do Termo - erro de digitação</t>
        </r>
      </text>
    </comment>
  </commentList>
</comments>
</file>

<file path=xl/comments2.xml><?xml version="1.0" encoding="utf-8"?>
<comments xmlns="http://schemas.openxmlformats.org/spreadsheetml/2006/main">
  <authors>
    <author>MARIA.FONSECA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Colunas C a G  = Total de proventos</t>
        </r>
      </text>
    </comment>
  </commentList>
</comments>
</file>

<file path=xl/comments3.xml><?xml version="1.0" encoding="utf-8"?>
<comments xmlns="http://schemas.openxmlformats.org/spreadsheetml/2006/main">
  <authors>
    <author>MARIA.FONSECA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Colunas C a G  = Total de proventos</t>
        </r>
      </text>
    </comment>
  </commentList>
</comments>
</file>

<file path=xl/comments4.xml><?xml version="1.0" encoding="utf-8"?>
<comments xmlns="http://schemas.openxmlformats.org/spreadsheetml/2006/main">
  <authors>
    <author>MARIA.FONSECA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Colunas C a G  = Total de proventos</t>
        </r>
      </text>
    </comment>
  </commentList>
</comments>
</file>

<file path=xl/comments5.xml><?xml version="1.0" encoding="utf-8"?>
<comments xmlns="http://schemas.openxmlformats.org/spreadsheetml/2006/main">
  <authors>
    <author>MARIA.FONSECA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Colunas C a G  = Total de proventos</t>
        </r>
      </text>
    </comment>
  </commentList>
</comments>
</file>

<file path=xl/comments6.xml><?xml version="1.0" encoding="utf-8"?>
<comments xmlns="http://schemas.openxmlformats.org/spreadsheetml/2006/main">
  <authors>
    <author>MARIA.FONSECA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Colunas C a G  = Total de proventos</t>
        </r>
      </text>
    </comment>
  </commentList>
</comments>
</file>

<file path=xl/comments7.xml><?xml version="1.0" encoding="utf-8"?>
<comments xmlns="http://schemas.openxmlformats.org/spreadsheetml/2006/main">
  <authors>
    <author>MARIA.FONSECA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Colunas C a G  = Total de proventos</t>
        </r>
      </text>
    </comment>
  </commentList>
</comments>
</file>

<file path=xl/comments8.xml><?xml version="1.0" encoding="utf-8"?>
<comments xmlns="http://schemas.openxmlformats.org/spreadsheetml/2006/main">
  <authors>
    <author>MARIA.FONSECA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Colunas C a G  = Total de proventos</t>
        </r>
      </text>
    </comment>
  </commentList>
</comments>
</file>

<file path=xl/comments9.xml><?xml version="1.0" encoding="utf-8"?>
<comments xmlns="http://schemas.openxmlformats.org/spreadsheetml/2006/main">
  <authors>
    <author>MARIA.FONSECA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Colunas C a G  = Total de proventos</t>
        </r>
      </text>
    </comment>
  </commentList>
</comments>
</file>

<file path=xl/sharedStrings.xml><?xml version="1.0" encoding="utf-8"?>
<sst xmlns="http://schemas.openxmlformats.org/spreadsheetml/2006/main" count="2128" uniqueCount="492">
  <si>
    <t>ANEXO I</t>
  </si>
  <si>
    <t>RELAÇÃO DE PAGAMENTOS</t>
  </si>
  <si>
    <t>ITEM</t>
  </si>
  <si>
    <t>CREDOR</t>
  </si>
  <si>
    <t>CNPJ / CPF</t>
  </si>
  <si>
    <t>CATEGORIA DA DESPESA</t>
  </si>
  <si>
    <t xml:space="preserve">TRANSFERÊNCIA ELETRÔNICA </t>
  </si>
  <si>
    <t>DATA</t>
  </si>
  <si>
    <t>TÍTULO DE CRÉDITO</t>
  </si>
  <si>
    <t>VALOR</t>
  </si>
  <si>
    <t>TOTAL</t>
  </si>
  <si>
    <t>UNIDADE EXECUTORA: ALDEIAS INFANTIS SOS BRASIL</t>
  </si>
  <si>
    <t>ANEXO II</t>
  </si>
  <si>
    <t>INSTITUIÇÃO: ALDEIAS INFANTIS SOS BRASIL</t>
  </si>
  <si>
    <t>NOME</t>
  </si>
  <si>
    <t>CARGO</t>
  </si>
  <si>
    <t>ALÍQUOTA</t>
  </si>
  <si>
    <t>IRRF RETIDO</t>
  </si>
  <si>
    <t>SALÁRIO LÍQUIDO</t>
  </si>
  <si>
    <t xml:space="preserve"> QUADRO 2 - DEMONSTRATIVO DE RETENÇÕES DE INSS - ANEXO II</t>
  </si>
  <si>
    <t>ESPECIFICAÇÃO DE INSS</t>
  </si>
  <si>
    <t xml:space="preserve">VALOR </t>
  </si>
  <si>
    <t>TOTAL DA GPS</t>
  </si>
  <si>
    <t>PORTARIA MF Nº 8, DE 13 DE JANEIRO DE 2017 
DOU de 16/01/2017, seção 1, pág. 12</t>
  </si>
  <si>
    <t>SALÁRIO DE CONTRIBUIÇÃO R$</t>
  </si>
  <si>
    <t xml:space="preserve">ATÉ 1.659,38 </t>
  </si>
  <si>
    <t xml:space="preserve">DE 1.659,39 ATÉ 2.765,66 </t>
  </si>
  <si>
    <t xml:space="preserve">DE 2.765,67 ATÉ 5.531,31 </t>
  </si>
  <si>
    <t>ANEXO III</t>
  </si>
  <si>
    <t>QUADRO 1 -  DEMONSTRATIVO DE PAGAMENTO DE MATERIAL DE CONSUMO E PESSOA JURÍDICA - ANEXO III</t>
  </si>
  <si>
    <t xml:space="preserve">TIPO DE PRESTAÇÃO DE CONTAS: </t>
  </si>
  <si>
    <t>Item</t>
  </si>
  <si>
    <t>Produto</t>
  </si>
  <si>
    <t>Valor Realizado</t>
  </si>
  <si>
    <t>Valor Previsto no PT</t>
  </si>
  <si>
    <t>Saldo</t>
  </si>
  <si>
    <t xml:space="preserve">TOTAL NF </t>
  </si>
  <si>
    <t>QUADRO 2 - DEMONSTRATIVO DE PAGAMENTO DE PESSOA FÍSICA - ANEXO III</t>
  </si>
  <si>
    <t>Colaborador</t>
  </si>
  <si>
    <t>Função/Cargo</t>
  </si>
  <si>
    <t xml:space="preserve">TOTAL </t>
  </si>
  <si>
    <t>ANEXO V</t>
  </si>
  <si>
    <t>DEMONSTRATIVO DE RECURSO PRÓPRIO/DEVOLUÇÃO</t>
  </si>
  <si>
    <t>TIPO DA PRESTAÇÃO DE CONTAS:</t>
  </si>
  <si>
    <t>PERÍODO DA PRESTAÇÃO DE CONTAS:</t>
  </si>
  <si>
    <t>DEVOLUÇÕES</t>
  </si>
  <si>
    <t>RESTITUÍDO À CONTA ESPECÍFICA</t>
  </si>
  <si>
    <t>ORIGEM DA GLOSA/DEVOLUÇÃO</t>
  </si>
  <si>
    <t>DATA DA ORIGEM</t>
  </si>
  <si>
    <t>VALOR DA DESPESA INDEVIDA</t>
  </si>
  <si>
    <t>VALOR DA DEVOLUÇÃO C/ JUROS</t>
  </si>
  <si>
    <t>DATA DA DEVOLUÇÃO</t>
  </si>
  <si>
    <t>__/__/____</t>
  </si>
  <si>
    <t>TOTAL RESTITUÍDO À CONTA ESPECÍFICA</t>
  </si>
  <si>
    <t>VALOR DA DESPESA INDEVIDAS</t>
  </si>
  <si>
    <t>TOTAL RESTITUÍDO À CONTA ÚNICA DO ESTADO</t>
  </si>
  <si>
    <t>TIPO DA PRESTAÇÃO DE CONTAS</t>
  </si>
  <si>
    <t>ANEXO VI</t>
  </si>
  <si>
    <t>DEMONSTRATIVO DE RENDIMENTOS</t>
  </si>
  <si>
    <t>TIPO PRESTAÇÃO DE CONTAS</t>
  </si>
  <si>
    <t>DADOS BANCÁRIOS</t>
  </si>
  <si>
    <t>MOVIMENTAÇÃO BANCÁRIA</t>
  </si>
  <si>
    <t>( B ) = RESGATADO</t>
  </si>
  <si>
    <t>( B + C - A )</t>
  </si>
  <si>
    <t>RENDIMENTO TOTAL</t>
  </si>
  <si>
    <t xml:space="preserve"> QUADRO 3 - DEMONSTRATIVO DE RETENÇÕES DE IRRF - ANEXO II</t>
  </si>
  <si>
    <t>TOTAL DA DARF CÓD. 0561</t>
  </si>
  <si>
    <t>ANEXO IV</t>
  </si>
  <si>
    <t>DEMONSTRATIVO DAS TARIFAS BANCÁRIAS</t>
  </si>
  <si>
    <t>TARIFAS BANCÁRIAS DEBITADAS DA CONTA ESPECÍFICA</t>
  </si>
  <si>
    <t>Nº DE DOC.</t>
  </si>
  <si>
    <t>TIPO DE TARIFA</t>
  </si>
  <si>
    <t>TOTAL DAS TARIFAS BANCÁRIAS</t>
  </si>
  <si>
    <t>RESTITUIÇÃO</t>
  </si>
  <si>
    <t>TOTAL DA RESTITUIÇÃO</t>
  </si>
  <si>
    <t>ANEXO VII</t>
  </si>
  <si>
    <t>RELATÓRIO DA EXECUÇÃO FINANCEIRA</t>
  </si>
  <si>
    <t>RECEITAS E DESPESAS</t>
  </si>
  <si>
    <t>RECEITAS (B)</t>
  </si>
  <si>
    <t>VALOR (R$)</t>
  </si>
  <si>
    <t xml:space="preserve">2. SALDO DA PARCELA ANTERIOR                                                   </t>
  </si>
  <si>
    <t>3.RECURSOS PRÓPRIOS</t>
  </si>
  <si>
    <t>4. RENDIMENTO DE APLICAÇÕES FINANCEIRAS</t>
  </si>
  <si>
    <t>TOTAL DAS RECEITAS</t>
  </si>
  <si>
    <t>DESPESAS (A)</t>
  </si>
  <si>
    <t>DISCRIMINAÇÃO</t>
  </si>
  <si>
    <t>ATÉ A PARCELA ANTERIOR (1)</t>
  </si>
  <si>
    <t>NA PARCELA ATUAL (2)</t>
  </si>
  <si>
    <t>ACUMULADO (1+2)</t>
  </si>
  <si>
    <t>1. MATERIAL DE CONSUMO</t>
  </si>
  <si>
    <t>2. SERVIÇOS DE TERCEIROS</t>
  </si>
  <si>
    <t>3. OUTRAS DESPESAS</t>
  </si>
  <si>
    <t>3.1. TARIFAS BANCÁRIAS</t>
  </si>
  <si>
    <t>TOTAL DAS DESPESAS</t>
  </si>
  <si>
    <t>SALDO A SER UTILIZADO / DEVOLVIDO (B - A)</t>
  </si>
  <si>
    <t>ANEXO VIII</t>
  </si>
  <si>
    <t>MAPA DE COTAÇÃO DE PREÇOS</t>
  </si>
  <si>
    <t>OBJETO:</t>
  </si>
  <si>
    <t>CRITÉRIO DE JULGAMENTO: PREÇO GLOBAL</t>
  </si>
  <si>
    <t>Nº</t>
  </si>
  <si>
    <t>F O R N E C E D O R E S</t>
  </si>
  <si>
    <t>CNPJ/CPF</t>
  </si>
  <si>
    <t>TELEFONE</t>
  </si>
  <si>
    <t>RESPONSÁVEL</t>
  </si>
  <si>
    <t>VALIDADE DA PROPOSTA</t>
  </si>
  <si>
    <t>OBSERVAÇÕES</t>
  </si>
  <si>
    <t>ESPECIFICAÇÕES DOS PRODUTOS/SERVIÇOS</t>
  </si>
  <si>
    <t>UND.</t>
  </si>
  <si>
    <t>QUANT.</t>
  </si>
  <si>
    <t>VALOR UNITÁRIO</t>
  </si>
  <si>
    <t xml:space="preserve">VALOR TOTAL </t>
  </si>
  <si>
    <t>VALOR TOTAL  DO FORNECEDOR</t>
  </si>
  <si>
    <t>EMPRESA COM MENOR PREÇO</t>
  </si>
  <si>
    <t>EMPRESA VENCEDORA</t>
  </si>
  <si>
    <t>VALOR TOTAL DA VENCEDORA R$</t>
  </si>
  <si>
    <t>ASSINATURA DOS RESPONSÁVEIS PELAS COMPRAS:</t>
  </si>
  <si>
    <t>ANEXO IX</t>
  </si>
  <si>
    <t>RELATÓRIO DE COMPRA DE COMBUSTÍVEL</t>
  </si>
  <si>
    <t>PLACA DO VEÍCULO</t>
  </si>
  <si>
    <t>Nº DA NOTA FISCAL</t>
  </si>
  <si>
    <t>FORNECEDOR</t>
  </si>
  <si>
    <t>ATIVIDADE REALIZADA</t>
  </si>
  <si>
    <t>INTINERÁRIO</t>
  </si>
  <si>
    <t>KM INICIAL</t>
  </si>
  <si>
    <t>KM FINAL</t>
  </si>
  <si>
    <t>KM RODADA</t>
  </si>
  <si>
    <t>QTD. LITROS</t>
  </si>
  <si>
    <t>VL. DO LITRO</t>
  </si>
  <si>
    <t>TOTAL DE GASTOS (R$)</t>
  </si>
  <si>
    <t>ANEXO X</t>
  </si>
  <si>
    <t>DECLARAÇÃO DE GUARDA E CONSERVAÇÃO DOS DOCUMENTOS CONTÁBEIS</t>
  </si>
  <si>
    <t>DECLARAÇÃO:</t>
  </si>
  <si>
    <r>
      <rPr>
        <sz val="12"/>
        <color theme="1"/>
        <rFont val="Arial"/>
        <family val="2"/>
      </rPr>
      <t>UNIDADE EXECUTORA:</t>
    </r>
    <r>
      <rPr>
        <b/>
        <sz val="12"/>
        <color theme="1"/>
        <rFont val="Arial"/>
        <family val="2"/>
      </rPr>
      <t xml:space="preserve"> ALDEIAS INFANTIS SOS BRASIL</t>
    </r>
  </si>
  <si>
    <r>
      <t xml:space="preserve">ASSINATURA: </t>
    </r>
    <r>
      <rPr>
        <sz val="12"/>
        <color theme="1"/>
        <rFont val="Arial"/>
        <family val="2"/>
      </rPr>
      <t>_______________________________________________________________________</t>
    </r>
  </si>
  <si>
    <t>NADA CONSTA</t>
  </si>
  <si>
    <t>DETALHAMENTO DA DESPESA: EXPEDIENTE</t>
  </si>
  <si>
    <t>2.3. ENCARGOS (PIS)</t>
  </si>
  <si>
    <r>
      <rPr>
        <sz val="11"/>
        <color theme="1"/>
        <rFont val="Arial"/>
        <family val="2"/>
      </rPr>
      <t xml:space="preserve">UNIDADE EXECUTORA: </t>
    </r>
    <r>
      <rPr>
        <b/>
        <sz val="11"/>
        <color theme="1"/>
        <rFont val="Arial"/>
        <family val="2"/>
      </rPr>
      <t>ALDEIAS INFANTIS SOS BRASIL</t>
    </r>
  </si>
  <si>
    <t>VALOR  A SER TRANSFERIDO</t>
  </si>
  <si>
    <t>VALOR   TRANSFERIDO</t>
  </si>
  <si>
    <r>
      <rPr>
        <sz val="11"/>
        <color theme="1"/>
        <rFont val="Arial"/>
        <family val="2"/>
      </rPr>
      <t>UNIDADE EXECUTORA:</t>
    </r>
    <r>
      <rPr>
        <b/>
        <sz val="11"/>
        <color theme="1"/>
        <rFont val="Arial"/>
        <family val="2"/>
      </rPr>
      <t xml:space="preserve"> ALDEIAS INFANTIS SOS BRASIL</t>
    </r>
  </si>
  <si>
    <t>( C ) =      SALDO</t>
  </si>
  <si>
    <t>( A ) =     APLICADO</t>
  </si>
  <si>
    <r>
      <t xml:space="preserve">TIPO DE APLICAÇÃO: </t>
    </r>
    <r>
      <rPr>
        <b/>
        <sz val="12"/>
        <color theme="1"/>
        <rFont val="Arial"/>
        <family val="2"/>
      </rPr>
      <t>CDB FÁCIL</t>
    </r>
  </si>
  <si>
    <r>
      <t xml:space="preserve">AGÊNCIA: </t>
    </r>
    <r>
      <rPr>
        <b/>
        <sz val="12"/>
        <color theme="1"/>
        <rFont val="Arial"/>
        <family val="2"/>
      </rPr>
      <t>2239-0</t>
    </r>
  </si>
  <si>
    <r>
      <t xml:space="preserve">BANCO: </t>
    </r>
    <r>
      <rPr>
        <b/>
        <sz val="12"/>
        <color theme="1"/>
        <rFont val="Arial"/>
        <family val="2"/>
      </rPr>
      <t>BRADESCO</t>
    </r>
  </si>
  <si>
    <t>INSS RETIDO OSC (RECURSO PRÓPRIO)</t>
  </si>
  <si>
    <t>IRRF RETIDO OSC (RECURSO PRÓPRIO)</t>
  </si>
  <si>
    <t>TIPO DE PRESTAÇÃO DE CONTAS: PARCIAL</t>
  </si>
  <si>
    <t>ESPECIFICAÇÃO DE IRRF</t>
  </si>
  <si>
    <t>QUADRO 2- QUADRO INFORMATIVO DA TABELA DE CONTRIBUIÇÃO DO INSS DOS SEGURADOS EMPREGADO, EMPREGADO DOMÉSTICO E TRABALHADOR AVULSO</t>
  </si>
  <si>
    <t>De 2.826,66 até 3.751,05</t>
  </si>
  <si>
    <t>Até 1.903,98</t>
  </si>
  <si>
    <t>ALÍQUOTA PARA FINS DE RECOLHMENTO AO INSS</t>
  </si>
  <si>
    <t>ALÍQUOTA (%)</t>
  </si>
  <si>
    <t>De 1.903,99 até 2.826,65</t>
  </si>
  <si>
    <t>ISENTO</t>
  </si>
  <si>
    <t>De 3.751,05 até 4.664,68</t>
  </si>
  <si>
    <t>Acima de 4.664,68</t>
  </si>
  <si>
    <r>
      <rPr>
        <sz val="12"/>
        <rFont val="Arial"/>
        <family val="2"/>
      </rPr>
      <t>UNIDADE EXECUTORA:</t>
    </r>
    <r>
      <rPr>
        <b/>
        <sz val="12"/>
        <rFont val="Arial"/>
        <family val="2"/>
      </rPr>
      <t xml:space="preserve"> ALDEIAS INFANTIS SOS BRASIL</t>
    </r>
  </si>
  <si>
    <t>QUADRO 2 - DESPESAS TRABALHISTA - PIS  - ANEXO III</t>
  </si>
  <si>
    <t>SALÁRIO BRUTO*</t>
  </si>
  <si>
    <t>SALÁRIO PARA CÁLCULO DE INSS**</t>
  </si>
  <si>
    <t>Arredondamento</t>
  </si>
  <si>
    <t xml:space="preserve">ANO: </t>
  </si>
  <si>
    <t>MATERIAL DE EXPEDIENTE</t>
  </si>
  <si>
    <r>
      <rPr>
        <sz val="11"/>
        <color theme="1"/>
        <rFont val="Arial"/>
        <family val="2"/>
      </rPr>
      <t xml:space="preserve">UNIDADE EXECUTORA:  </t>
    </r>
    <r>
      <rPr>
        <b/>
        <sz val="11"/>
        <color theme="1"/>
        <rFont val="Arial"/>
        <family val="2"/>
      </rPr>
      <t>ALDEIAS INFANTIS SOS BRASIL</t>
    </r>
  </si>
  <si>
    <r>
      <rPr>
        <sz val="12"/>
        <color theme="1"/>
        <rFont val="Arial"/>
        <family val="2"/>
      </rPr>
      <t>UNIDADE EXECUTORA:</t>
    </r>
    <r>
      <rPr>
        <b/>
        <sz val="12"/>
        <color theme="1"/>
        <rFont val="Arial"/>
        <family val="2"/>
      </rPr>
      <t xml:space="preserve">                                    ALDEIAS INFANTIS SOS BRASIL</t>
    </r>
  </si>
  <si>
    <t>Manaus / (AM)</t>
  </si>
  <si>
    <t xml:space="preserve">ASSINATURA: </t>
  </si>
  <si>
    <r>
      <rPr>
        <sz val="12"/>
        <color theme="1"/>
        <rFont val="Arial"/>
        <family val="2"/>
      </rPr>
      <t xml:space="preserve">UNIDADE EXECUTORA:   </t>
    </r>
    <r>
      <rPr>
        <b/>
        <sz val="12"/>
        <color theme="1"/>
        <rFont val="Arial"/>
        <family val="2"/>
      </rPr>
      <t xml:space="preserve">                                                                 ALDEIAS INFANTIS SOS BRASIL</t>
    </r>
  </si>
  <si>
    <r>
      <rPr>
        <sz val="14"/>
        <rFont val="Arial"/>
        <family val="2"/>
      </rPr>
      <t>UNIDADE EXECUTORA</t>
    </r>
    <r>
      <rPr>
        <b/>
        <sz val="14"/>
        <rFont val="Arial"/>
        <family val="2"/>
      </rPr>
      <t>: ALDEIAS INFANTIS SOS BRASIL</t>
    </r>
  </si>
  <si>
    <r>
      <rPr>
        <sz val="14"/>
        <rFont val="Arial"/>
        <family val="2"/>
      </rPr>
      <t>PARCELA:</t>
    </r>
    <r>
      <rPr>
        <b/>
        <sz val="14"/>
        <rFont val="Arial"/>
        <family val="2"/>
      </rPr>
      <t xml:space="preserve"> 1º PARCELA</t>
    </r>
  </si>
  <si>
    <r>
      <rPr>
        <sz val="11"/>
        <rFont val="Arial"/>
        <family val="2"/>
      </rPr>
      <t xml:space="preserve">UNIDADE EXECUTORA: </t>
    </r>
    <r>
      <rPr>
        <b/>
        <sz val="11"/>
        <rFont val="Arial"/>
        <family val="2"/>
      </rPr>
      <t>ALDEIAS INFANTIS SOS BRASIL</t>
    </r>
  </si>
  <si>
    <t>ASSINATURA:</t>
  </si>
  <si>
    <t xml:space="preserve">DATA: </t>
  </si>
  <si>
    <t>UNIDADE EXECUTORA:                                     ALDEIAS INFANTIS SOS BRASIL</t>
  </si>
  <si>
    <r>
      <t xml:space="preserve">UNIDADE EXECUTORA: </t>
    </r>
    <r>
      <rPr>
        <b/>
        <sz val="12"/>
        <color theme="1"/>
        <rFont val="Arial"/>
        <family val="2"/>
      </rPr>
      <t>ALDEIAS INFANTIS SOS BRASIL</t>
    </r>
  </si>
  <si>
    <r>
      <rPr>
        <sz val="14"/>
        <rFont val="Arial"/>
        <family val="2"/>
      </rPr>
      <t>PARCELA:</t>
    </r>
    <r>
      <rPr>
        <b/>
        <sz val="14"/>
        <rFont val="Arial"/>
        <family val="2"/>
      </rPr>
      <t xml:space="preserve"> ÚNICA</t>
    </r>
  </si>
  <si>
    <t>FABRÍCIA MOREIRA DE MATOS</t>
  </si>
  <si>
    <t>821.623.522-49</t>
  </si>
  <si>
    <t>Canetas Esferográficas</t>
  </si>
  <si>
    <t>SALÁRIO BRUTO PAGOS COM RECURSO DO TERMO DE FOMENTO</t>
  </si>
  <si>
    <t xml:space="preserve">INSS RETIDO </t>
  </si>
  <si>
    <t>TARIFA BANCÁRIA</t>
  </si>
  <si>
    <t>TARIFAS</t>
  </si>
  <si>
    <t>Data Devolução</t>
  </si>
  <si>
    <t>2.1. PESSOA FÍSICA - CLT</t>
  </si>
  <si>
    <t>2.2. PESSOA FÍSICA - OFICINEIRO</t>
  </si>
  <si>
    <t>Nome</t>
  </si>
  <si>
    <t>Função</t>
  </si>
  <si>
    <t>ORIENTADORA SOCIAL</t>
  </si>
  <si>
    <t>GPS</t>
  </si>
  <si>
    <t>DARF</t>
  </si>
  <si>
    <t>IRRF RETIDO COLABORADORES FMDCA</t>
  </si>
  <si>
    <t>INSS RETIDO COLABORADORES FMDCA</t>
  </si>
  <si>
    <t>1. LIBERAÇÃO DO FMDCA</t>
  </si>
  <si>
    <t>PARCELA: ÚNICA</t>
  </si>
  <si>
    <t>00.394.460/0058-87</t>
  </si>
  <si>
    <t>29.979.036/0001-40</t>
  </si>
  <si>
    <r>
      <t xml:space="preserve">CONTADOR/CRC Nº:                             </t>
    </r>
    <r>
      <rPr>
        <b/>
        <sz val="12"/>
        <color theme="1"/>
        <rFont val="Arial"/>
        <family val="2"/>
      </rPr>
      <t>FÁBIO DA SILVA SANTOS                 CRC 1SP-276273/O-0</t>
    </r>
  </si>
  <si>
    <t xml:space="preserve">CONTADOR/CRC Nº:                                                   FÁBIO DA SILVA SANTOS                                             CRC 1SP-276273/O-0                                                  </t>
  </si>
  <si>
    <r>
      <rPr>
        <sz val="11"/>
        <rFont val="Arial"/>
        <family val="2"/>
      </rPr>
      <t xml:space="preserve">CONTADOR / CRC Nº:                                           </t>
    </r>
    <r>
      <rPr>
        <b/>
        <sz val="11"/>
        <rFont val="Arial"/>
        <family val="2"/>
      </rPr>
      <t xml:space="preserve"> FÁBIO DA SILVA SANTOS                               CRC 1SP-276273/O-0</t>
    </r>
  </si>
  <si>
    <t>Total de proventos</t>
  </si>
  <si>
    <t xml:space="preserve">Arrendondamento  </t>
  </si>
  <si>
    <t>QUADRO 2- TABELAS DE INCIDÊNCIA MENSAL</t>
  </si>
  <si>
    <t xml:space="preserve"> QUADRO 1 - DEMONSTRATIVO MENSAL FUNCIONÁRIOS - ANEXO II</t>
  </si>
  <si>
    <t>MÊS</t>
  </si>
  <si>
    <t>PARCIAL  (   )                                                     FINAL (  x )</t>
  </si>
  <si>
    <t>(  ) PARCIAL                  (   X     ) FINAL</t>
  </si>
  <si>
    <t>TOTAL RESTITUÍDO À CONTA DO FMDCA</t>
  </si>
  <si>
    <r>
      <rPr>
        <sz val="12"/>
        <color theme="1"/>
        <rFont val="Arial"/>
        <family val="2"/>
      </rPr>
      <t xml:space="preserve">CONTADOR:         </t>
    </r>
    <r>
      <rPr>
        <b/>
        <sz val="12"/>
        <color theme="1"/>
        <rFont val="Arial"/>
        <family val="2"/>
      </rPr>
      <t xml:space="preserve">                                                                          FÁBIO DA SILVA SANTOS                                                                         CRC 1SP-276273/O-0</t>
    </r>
  </si>
  <si>
    <t>( ) PARCIAL              (   ) FINAL</t>
  </si>
  <si>
    <t>01/07/2018 a 31/07/2018</t>
  </si>
  <si>
    <t>SUELY XAVIER DA SILVA</t>
  </si>
  <si>
    <t>314.752.212-15</t>
  </si>
  <si>
    <t>SERV. TERCEIROS - PF</t>
  </si>
  <si>
    <t>NF 20182879978</t>
  </si>
  <si>
    <t>REGIANE SILVA DE LIMA</t>
  </si>
  <si>
    <t>945.247.422-04</t>
  </si>
  <si>
    <t>NF 20182879832</t>
  </si>
  <si>
    <t>VANESSA BATISTA RIBEIRO</t>
  </si>
  <si>
    <t>621.361.192-49</t>
  </si>
  <si>
    <t>NF 14</t>
  </si>
  <si>
    <t>VANESSA KAREM CARVALHO LINS</t>
  </si>
  <si>
    <t>950,088.102-00</t>
  </si>
  <si>
    <t>NF 20182879769</t>
  </si>
  <si>
    <r>
      <rPr>
        <sz val="14"/>
        <rFont val="Arial"/>
        <family val="2"/>
      </rPr>
      <t>N° DO TERMO:</t>
    </r>
    <r>
      <rPr>
        <b/>
        <sz val="14"/>
        <rFont val="Arial"/>
        <family val="2"/>
      </rPr>
      <t xml:space="preserve"> 001/2018</t>
    </r>
  </si>
  <si>
    <t xml:space="preserve"> COORDENADORA DO PROJETO</t>
  </si>
  <si>
    <t>DÉBORA DE ALENCAR ARRUDA</t>
  </si>
  <si>
    <t>JULHO</t>
  </si>
  <si>
    <r>
      <rPr>
        <sz val="12"/>
        <rFont val="Arial"/>
        <family val="2"/>
      </rPr>
      <t>RESPONSÁVEL PELA EXECUÇÃO:</t>
    </r>
    <r>
      <rPr>
        <b/>
        <sz val="12"/>
        <rFont val="Arial"/>
        <family val="2"/>
      </rPr>
      <t xml:space="preserve">                                    DÉBORA DE ALENCAR ARRUDA</t>
    </r>
  </si>
  <si>
    <t>N° DO TERMO: 01/2018</t>
  </si>
  <si>
    <t>Mês 08/2018</t>
  </si>
  <si>
    <t>Mês 07/2018</t>
  </si>
  <si>
    <t>Nº DO TERMO: 01/2018</t>
  </si>
  <si>
    <t>(   ) PARCIAL       (     ) FINAL</t>
  </si>
  <si>
    <t>TARIFA DOC/TED</t>
  </si>
  <si>
    <r>
      <rPr>
        <sz val="12"/>
        <color theme="1"/>
        <rFont val="Arial"/>
        <family val="2"/>
      </rPr>
      <t xml:space="preserve">RESPONSÁVEL PELA EXECUÇÃO:     </t>
    </r>
    <r>
      <rPr>
        <b/>
        <sz val="12"/>
        <color theme="1"/>
        <rFont val="Arial"/>
        <family val="2"/>
      </rPr>
      <t xml:space="preserve">                           DÉBORA DE ALENCAR ARRUDA</t>
    </r>
  </si>
  <si>
    <t xml:space="preserve">ASSINATURA :                                                                                          </t>
  </si>
  <si>
    <t>MINISTÉRIO DA PREVIDÊNCIA SOCIAL INSS FOPAG 07/2018</t>
  </si>
  <si>
    <t>SECRETARIA DA RECEITA FEDERAL  IRRF FOPAG 07/2018</t>
  </si>
  <si>
    <t>SECRETARIA DA RECEITA FEDERAL        PIS  FOPAG 07/2018</t>
  </si>
  <si>
    <t>CAIXA ECONÔMICA FEDERAL       FGTS  FOPAG 07/2018</t>
  </si>
  <si>
    <t>838.128.902-59</t>
  </si>
  <si>
    <t>SERV. TERCEIROS - CLT</t>
  </si>
  <si>
    <t>RECIBO</t>
  </si>
  <si>
    <t>GRRF</t>
  </si>
  <si>
    <r>
      <rPr>
        <sz val="11"/>
        <color theme="1"/>
        <rFont val="Arial"/>
        <family val="2"/>
      </rPr>
      <t>RESPONSÁVEL PELA EXECUÇÃO:</t>
    </r>
    <r>
      <rPr>
        <b/>
        <sz val="11"/>
        <color theme="1"/>
        <rFont val="Arial"/>
        <family val="2"/>
      </rPr>
      <t xml:space="preserve"> DÉBORA DE ALENCAR ARRUDA</t>
    </r>
  </si>
  <si>
    <r>
      <t xml:space="preserve">RESPONSÁVEL PELA EXECUÇÃO:        </t>
    </r>
    <r>
      <rPr>
        <b/>
        <sz val="12"/>
        <color theme="1"/>
        <rFont val="Arial"/>
        <family val="2"/>
      </rPr>
      <t>DÉBORA DE ALENCAR ARRUDA</t>
    </r>
  </si>
  <si>
    <t>RESPONSÁVEL PELA EXECUÇÃO:                 DÉBORA DE ALENCAR ARRUDA</t>
  </si>
  <si>
    <r>
      <t xml:space="preserve">RESPONSÁVEL PELA EXECUÇÃO:                          </t>
    </r>
    <r>
      <rPr>
        <b/>
        <sz val="12"/>
        <color theme="1"/>
        <rFont val="Arial"/>
        <family val="2"/>
      </rPr>
      <t>DÉBORA DE ALENCAR ARRUDA</t>
    </r>
  </si>
  <si>
    <r>
      <rPr>
        <sz val="11"/>
        <rFont val="Arial"/>
        <family val="2"/>
      </rPr>
      <t xml:space="preserve">RESPONSÁVEL PELA EXECUÇÃO:  </t>
    </r>
    <r>
      <rPr>
        <b/>
        <sz val="11"/>
        <rFont val="Arial"/>
        <family val="2"/>
      </rPr>
      <t xml:space="preserve">                     DÉBORA DE ALENCAR ARRUDA</t>
    </r>
  </si>
  <si>
    <r>
      <rPr>
        <sz val="11"/>
        <color theme="1"/>
        <rFont val="Arial"/>
        <family val="2"/>
      </rPr>
      <t>RESPONSÁVEL PELA EXECUÇÃO:</t>
    </r>
    <r>
      <rPr>
        <b/>
        <sz val="11"/>
        <color theme="1"/>
        <rFont val="Arial"/>
        <family val="2"/>
      </rPr>
      <t xml:space="preserve">                                                                    DÉBORA DE ALENCAR ARRUDA</t>
    </r>
  </si>
  <si>
    <t>RESPONSÁVEL PELA EXECUÇÃO:                                                DÉBORA DE ALENCAR ARRUDA</t>
  </si>
  <si>
    <t>Papel A4</t>
  </si>
  <si>
    <t>Saco Plástico c/4 furos c/100</t>
  </si>
  <si>
    <t>Pastas Suspensas p/ Arquivos</t>
  </si>
  <si>
    <t>Caixa Arquivos Poliondas</t>
  </si>
  <si>
    <t>Serviços Prestados PF</t>
  </si>
  <si>
    <t xml:space="preserve">Serviços Prestados PF </t>
  </si>
  <si>
    <t>Psicológa</t>
  </si>
  <si>
    <t>Fonoaudiologa</t>
  </si>
  <si>
    <t>PIS 07/2018</t>
  </si>
  <si>
    <t>SECRETARIA DA RECEITA FEDERAL  IRRF Comp. 07/2018</t>
  </si>
  <si>
    <t>31/072018</t>
  </si>
  <si>
    <t>MINISTÉRIO DA PREVIDÊNCIA SOCIAL INSS Comp. 07/2018</t>
  </si>
  <si>
    <t>00.360.305/0001-04</t>
  </si>
  <si>
    <t>1.1.  MATERIAL EXPEDIENTE</t>
  </si>
  <si>
    <t>FGTS 07/2018</t>
  </si>
  <si>
    <t>2.4 ENCARGOS (FGTS)</t>
  </si>
  <si>
    <t>Devolução Diferença pago a Maior</t>
  </si>
  <si>
    <t>Nº DO TERMO: 001/2018</t>
  </si>
  <si>
    <t>Declaramos para devidos fins de direito que os Documentos Contábeis referentes à Prestação de Contas do Termo de Fomento  Colaboração  Nº: 001/2018 , encontram-se guardados em boa ordem e conservação, identificados e à disposição da PRFEITURA MUNICIPAL DE MANAUS.                                                                                                                                                                                              Declaramos também, estar ciente que esta documentação deverá ser mantida em arquivo pelo prazo de 10 (dez) anos a contar do dia útil subsequente da prestação de contas deste Termo.</t>
  </si>
  <si>
    <t>AGOSTO</t>
  </si>
  <si>
    <t>PIS 08/2018</t>
  </si>
  <si>
    <t>FGTS 08/2018</t>
  </si>
  <si>
    <t>NF 15</t>
  </si>
  <si>
    <t>NF 20182892325</t>
  </si>
  <si>
    <t>NF 20182892254</t>
  </si>
  <si>
    <t>NF 20182892265</t>
  </si>
  <si>
    <t>Diferença pgto Prestadores de Serviços</t>
  </si>
  <si>
    <t>Despesas Bancárias</t>
  </si>
  <si>
    <t>Total Transferido em 31/08/2018</t>
  </si>
  <si>
    <t>CAIXA ECONÔMICA FEDERAL                             FGTS  FOPAG 08/2018</t>
  </si>
  <si>
    <t>950.088.102-00</t>
  </si>
  <si>
    <t>GRF</t>
  </si>
  <si>
    <t>SALDO</t>
  </si>
  <si>
    <t>01/08/2018 a 31/08/2018</t>
  </si>
  <si>
    <t>Estorno Transf. Conta errada Vanessa Ribeiro</t>
  </si>
  <si>
    <t>MINISTÉRIO DA PREVIDÊNCIA SOCIAL INSS FOPAG 08/2018</t>
  </si>
  <si>
    <t>SECRETARIA DA RECEITA FEDERAL  IRRF FOPAG 08/2018</t>
  </si>
  <si>
    <t>SECRETARIA DA RECEITA FEDERAL        PIS  FOPAG 08/2018</t>
  </si>
  <si>
    <t>MINISTÉRIO DA PREVIDÊNCIA SOCIAL INSS Comp. 08/2018</t>
  </si>
  <si>
    <t>SECRETARIA DA RECEITA FEDERAL  IRRF Comp. 08/2018</t>
  </si>
  <si>
    <t>NF 20182903046</t>
  </si>
  <si>
    <t>NF20182903647</t>
  </si>
  <si>
    <t>NF 17</t>
  </si>
  <si>
    <t>NF 20182903203</t>
  </si>
  <si>
    <t>MINISTÉRIO DA PREVIDÊNCIA SOCIAL INSS FOPAG 09/2018</t>
  </si>
  <si>
    <t>MINISTÉRIO DA PREVIDÊNCIA SOCIAL INSS Comp. 09/2018</t>
  </si>
  <si>
    <t>SECRETARIA DA RECEITA FEDERAL  IRRF FOPAG 09/2018</t>
  </si>
  <si>
    <t>SECRETARIA DA RECEITA FEDERAL        PIS  FOPAG 09/2018</t>
  </si>
  <si>
    <t>CAIXA ECONÔMICA FEDERAL                             FGTS  FOPAG 09/2018</t>
  </si>
  <si>
    <t>SETEMBRO</t>
  </si>
  <si>
    <t>FGTS 09/2018</t>
  </si>
  <si>
    <t>PIS 09/2018</t>
  </si>
  <si>
    <t>01/09/2018 a 30/09/2018</t>
  </si>
  <si>
    <t>ENCARGOS PESSOA FÍSICA - FGTS</t>
  </si>
  <si>
    <t>Mês 09/2018</t>
  </si>
  <si>
    <t>01/07/2018 - Devolvido na conta do Termo</t>
  </si>
  <si>
    <t>ENCARGOS PESSOA FÍSICA - PIS</t>
  </si>
  <si>
    <t>3.4.Transf. Conta errada Vanessa Ribeiro -  Estornado</t>
  </si>
  <si>
    <t>DATA: 15/10/2018</t>
  </si>
  <si>
    <t>04.187.910/0001-86</t>
  </si>
  <si>
    <t>3633-1054</t>
  </si>
  <si>
    <t>LINA</t>
  </si>
  <si>
    <t>J.A.F DE LIMA-FERRAZ</t>
  </si>
  <si>
    <t>05.424.338/0001-94</t>
  </si>
  <si>
    <t>2129-0368</t>
  </si>
  <si>
    <t>PATRICIA</t>
  </si>
  <si>
    <t>DISBRAL DISTRIBUIDORA BRASILEIRA LTDA</t>
  </si>
  <si>
    <t>MAGALHÃES COMERCIO DE PAPELARIA LTDA</t>
  </si>
  <si>
    <t>07.195.246/0001-05</t>
  </si>
  <si>
    <t>3631-2242</t>
  </si>
  <si>
    <t>REGINA</t>
  </si>
  <si>
    <t>PAPEL A4</t>
  </si>
  <si>
    <t>RESM</t>
  </si>
  <si>
    <t>SACO PLASTICO</t>
  </si>
  <si>
    <t>PCT</t>
  </si>
  <si>
    <t>CANETA</t>
  </si>
  <si>
    <t>CX</t>
  </si>
  <si>
    <t>PASTA SUSPENSA</t>
  </si>
  <si>
    <t>ARQUIVO MORTO</t>
  </si>
  <si>
    <t xml:space="preserve">MAPA DE COTAÇÃO Nº 01/2018 </t>
  </si>
  <si>
    <t>NF 77405</t>
  </si>
  <si>
    <t>RESPONSÁVEL PELA EXECUÇÃO:                                            DÉBORA DE ALENCAR ARRUDA</t>
  </si>
  <si>
    <t>SECRETARIA DA RECEITA FEDERAL  IRRF Comp. 09/2018</t>
  </si>
  <si>
    <t>DISBRAL DISTRIB. BRASILEIRA LTDA</t>
  </si>
  <si>
    <t>NF 20182915140</t>
  </si>
  <si>
    <t>NF 077405</t>
  </si>
  <si>
    <t>Mês 10/2018</t>
  </si>
  <si>
    <t>NF 21</t>
  </si>
  <si>
    <t>NF 20182915079</t>
  </si>
  <si>
    <t>NF 20182915341</t>
  </si>
  <si>
    <t>DAM OK</t>
  </si>
  <si>
    <t>DAM</t>
  </si>
  <si>
    <t>OUTUBRO</t>
  </si>
  <si>
    <r>
      <rPr>
        <sz val="12"/>
        <rFont val="Arial"/>
        <family val="2"/>
      </rPr>
      <t>RESPONSÁVEL PELA EXECUÇÃO:</t>
    </r>
    <r>
      <rPr>
        <b/>
        <sz val="12"/>
        <rFont val="Arial"/>
        <family val="2"/>
      </rPr>
      <t xml:space="preserve">                                          DÉBORA DE ALENCAR ARRUDA</t>
    </r>
  </si>
  <si>
    <t>CAIXA ECONÔMICA FEDERAL                             FGTS  FOPAG 10/2018</t>
  </si>
  <si>
    <t>FGTS 10/2018</t>
  </si>
  <si>
    <t>MINISTÉRIO DA PREVIDÊNCIA SOCIAL INSS FOPAG 10/2018</t>
  </si>
  <si>
    <t>MINISTÉRIO DA PREVIDÊNCIA SOCIAL INSS Comp. 10/2018</t>
  </si>
  <si>
    <t>SECRETARIA DA RECEITA FEDERAL  IRRF FOPAG 10/2018</t>
  </si>
  <si>
    <t>PARCIAL (  x )                                     FINAL (   )</t>
  </si>
  <si>
    <t>SECRETARIA DA RECEITA FEDERAL  IRRF PF Comp.10/2018</t>
  </si>
  <si>
    <t>PIS 10/2018</t>
  </si>
  <si>
    <t>TED BANCÁRIO</t>
  </si>
  <si>
    <t>01/10/2018 a 31/10/2018</t>
  </si>
  <si>
    <t>PGTO ISS</t>
  </si>
  <si>
    <t>NOVEMBRO</t>
  </si>
  <si>
    <t>Mês 11/2018</t>
  </si>
  <si>
    <t>SECRETARIA DA RECEITA FEDERAL        PIS  FOPAG 10/2018</t>
  </si>
  <si>
    <t>NF 20182927525</t>
  </si>
  <si>
    <t>Mês Agosto/2018</t>
  </si>
  <si>
    <t>Mês Setembro/2018</t>
  </si>
  <si>
    <t>Mês Outubro/2018</t>
  </si>
  <si>
    <t>Mês Novembro/2018</t>
  </si>
  <si>
    <t>NF 23</t>
  </si>
  <si>
    <t>NF 20182927345</t>
  </si>
  <si>
    <t>NF 20182927164</t>
  </si>
  <si>
    <t>MINISTÉRIO DA PREVIDÊNCIA SOCIAL INSS Comp. 11/2018</t>
  </si>
  <si>
    <t>MINISTÉRIO DA PREVIDÊNCIA SOCIAL INSS FOPAG 11/2018</t>
  </si>
  <si>
    <t>SECRETARIA DA RECEITA FEDERAL  IRRF FOPAG 11/2018</t>
  </si>
  <si>
    <t>SECRETARIA DA RECEITA FEDERAL  IRRF PF Comp.11/2018</t>
  </si>
  <si>
    <t>SECRETARIA DA RECEITA FEDERAL        PIS  FOPAG 11/2018</t>
  </si>
  <si>
    <t>PIS 11/2018</t>
  </si>
  <si>
    <t>FGTS 11/2018</t>
  </si>
  <si>
    <t>CAIXA ECONÔMICA FEDERAL                             FGTS  FOPAG 11/2018</t>
  </si>
  <si>
    <t>01/11/2018 a 30/11/2018</t>
  </si>
  <si>
    <t xml:space="preserve">3.2. Pagamento a Maior NF 14 - Devolvido </t>
  </si>
  <si>
    <t>3.3.Diferença Pgto Serv. PF Mês 08/2018</t>
  </si>
  <si>
    <t xml:space="preserve">Devolução Diferença Serv. Prestados PF no mês 08/2018 </t>
  </si>
  <si>
    <t>Mês Agosto/2018 - Recusrso Próprio</t>
  </si>
  <si>
    <t>DEZEMBRO</t>
  </si>
  <si>
    <t>JANEIRO</t>
  </si>
  <si>
    <t>MINISTÉRIO DA PREVIDÊNCIA SOCIAL INSS Comp. 12/2018</t>
  </si>
  <si>
    <t>NF 20182935219</t>
  </si>
  <si>
    <t>NF 20182934878</t>
  </si>
  <si>
    <t>NF 25</t>
  </si>
  <si>
    <t>NF 20182935168</t>
  </si>
  <si>
    <t>MINISTÉRIO DA PREVIDÊNCIA SOCIAL INSS FOPAG 12/2018</t>
  </si>
  <si>
    <t>SECRETARIA DA RECEITA FEDERAL  IRRF FOPAG 12/2018</t>
  </si>
  <si>
    <t>SECRETARIA DA RECEITA FEDERAL        PIS  FOPAG 12/2018</t>
  </si>
  <si>
    <t>CAIXA ECONÔMICA FEDERAL                             FGTS  FOPAG 12/2018</t>
  </si>
  <si>
    <t>NF  20192950518</t>
  </si>
  <si>
    <t>NF 27</t>
  </si>
  <si>
    <t>NF 20192950227</t>
  </si>
  <si>
    <t>NF 20192950519</t>
  </si>
  <si>
    <t xml:space="preserve">
PORTARIA  Nº 09, DE 15 DE JANEIRO DE 2019
(Publicado(a) no DOU de 16/01/2019, seção 1, ANEXO II página 25) </t>
  </si>
  <si>
    <t>ATÉ 1.751,81</t>
  </si>
  <si>
    <t xml:space="preserve">DE 1.751,82,73 ATÉ 2.919,72 </t>
  </si>
  <si>
    <t>DE  2.919,73 ATÉ 5.839,45</t>
  </si>
  <si>
    <t xml:space="preserve"> QUADRO 3 - DEMONSTRATIVO DE RETENÇÕES DE IRRF 2019 -  ANEXO II</t>
  </si>
  <si>
    <t>RENDA MENSAL (R$)</t>
  </si>
  <si>
    <t>Dedução do IR</t>
  </si>
  <si>
    <t xml:space="preserve"> QUADRO 3 - DEMONSTRATIVO DE RETENÇÕES DE IRRF 2018 -  ANEXO II</t>
  </si>
  <si>
    <t>Mês 12/2018</t>
  </si>
  <si>
    <t>Mês 01/2019</t>
  </si>
  <si>
    <t>Mês Dezembro/2018</t>
  </si>
  <si>
    <t>Mês Janeiro/2019</t>
  </si>
  <si>
    <t>Mês 02/2019</t>
  </si>
  <si>
    <t>PIS 12/2018</t>
  </si>
  <si>
    <t>PIS 01/2019</t>
  </si>
  <si>
    <t>FGTS 12/2018</t>
  </si>
  <si>
    <t>FGTS 01/2019</t>
  </si>
  <si>
    <t>01/12/2018 a 31/12/2018</t>
  </si>
  <si>
    <t>01/01/2019 a 31/01/2019</t>
  </si>
  <si>
    <t>3.5 Devolução Pagamento GPS 12/2018 em duplicidade</t>
  </si>
  <si>
    <t>CAIXA ECONÔMICA FEDERAL                             FGTS  FOPAG 01/2019</t>
  </si>
  <si>
    <t>MINISTÉRIO DA PREVIDÊNCIA SOCIAL INSS FOPAG 01/2019</t>
  </si>
  <si>
    <t>SECRETARIA DA RECEITA FEDERAL  IRRF PF Comp.01/2019</t>
  </si>
  <si>
    <t>MINISTÉRIO DA PREVIDÊNCIA SOCIAL INSS Comp. 01/2019</t>
  </si>
  <si>
    <t>SECRETARIA DA RECEITA FEDERAL  IRRF FOPAG 01/2019</t>
  </si>
  <si>
    <t>SECRETARIA DA RECEITA FEDERAL        PIS  FOPAG 01/2019</t>
  </si>
  <si>
    <t>Mês Fevereiro/2019</t>
  </si>
  <si>
    <t>Devolução Pgto Duplicidade GPS 122018</t>
  </si>
  <si>
    <t>NF  20192960132</t>
  </si>
  <si>
    <t>01/02/2019 a 28/02/2019</t>
  </si>
  <si>
    <t>NF 29</t>
  </si>
  <si>
    <t>NF 20192959735</t>
  </si>
  <si>
    <t>NF  20192960116</t>
  </si>
  <si>
    <t>FGTS 02/2019</t>
  </si>
  <si>
    <t>N° DO TERMO: 001/2018</t>
  </si>
  <si>
    <t>FEVEREIRO</t>
  </si>
  <si>
    <t>PIS 02/2019</t>
  </si>
  <si>
    <t>CAIXA ECONÔMICA FEDERAL                             FGTS  FOPAG 02/2019</t>
  </si>
  <si>
    <t>ISS OK</t>
  </si>
  <si>
    <t>Mês MARÇO/2019</t>
  </si>
  <si>
    <t>01/03/2019 a 31/03/2019</t>
  </si>
  <si>
    <t>MARÇO</t>
  </si>
  <si>
    <t>MINISTÉRIO DA PREVIDÊNCIA SOCIAL INSS FOPAG 02/2019</t>
  </si>
  <si>
    <t>MINISTÉRIO DA PREVIDÊNCIA SOCIAL INSS Comp. 02/2019</t>
  </si>
  <si>
    <t>003.761.919.311.474</t>
  </si>
  <si>
    <t>SECRETARIA DA RECEITA FEDERAL  IRRF PF Comp.02/2019</t>
  </si>
  <si>
    <t>SECRETARIA DA RECEITA FEDERAL        PIS  FOPAG 02/2019</t>
  </si>
  <si>
    <t>003.761.919.311.821</t>
  </si>
  <si>
    <t>NF  20192969657</t>
  </si>
  <si>
    <t>NF 31</t>
  </si>
  <si>
    <t>NF 20192969919</t>
  </si>
  <si>
    <t>NF 20192969692</t>
  </si>
  <si>
    <t>PIS 02/2019 - Recurso Próprios</t>
  </si>
  <si>
    <t>INSS RETIDO  Recurso Proprio</t>
  </si>
  <si>
    <r>
      <rPr>
        <sz val="12"/>
        <rFont val="Arial"/>
        <family val="2"/>
      </rPr>
      <t>RESPONSÁVEL PELA EXECUÇÃO:</t>
    </r>
    <r>
      <rPr>
        <b/>
        <sz val="12"/>
        <rFont val="Arial"/>
        <family val="2"/>
      </rPr>
      <t xml:space="preserve">  DÉBORA DE ALENCAR ARRUDA</t>
    </r>
  </si>
  <si>
    <t>Mês 03/2019</t>
  </si>
  <si>
    <t>PERÍODO DE: 01/07/2018 a  12/04/2019</t>
  </si>
  <si>
    <t>3.4 Diferença GPS FOPAG 02/2019 - Férias Fabrícia Matos</t>
  </si>
  <si>
    <t>DAM / FALTA COMPR DE PGTO</t>
  </si>
  <si>
    <t>DAM / PGTO OK</t>
  </si>
  <si>
    <t>FALTA DAM / COMPROV. PGTO OK</t>
  </si>
  <si>
    <t>FALTA DAM/ E COMPROV PGTO</t>
  </si>
  <si>
    <t>ISS PGTO OK</t>
  </si>
  <si>
    <t>FALTA DAM / PGTO OK</t>
  </si>
  <si>
    <t>DAM /PGTO OK</t>
  </si>
  <si>
    <t>falta dam / compr ok</t>
  </si>
  <si>
    <t>DAM / COMPROV OK</t>
  </si>
  <si>
    <t>iss falta</t>
  </si>
  <si>
    <t>falta dam e compr pgto</t>
  </si>
  <si>
    <t>fazer jsutificativa da folha / férias Fabrícia</t>
  </si>
  <si>
    <t>dam ok / falta comprov de pagto</t>
  </si>
  <si>
    <t>falta comprv pgto iss</t>
  </si>
  <si>
    <t>ok dam/compr de pgto</t>
  </si>
  <si>
    <t>ISS ok</t>
  </si>
  <si>
    <t>iss ok</t>
  </si>
  <si>
    <t>FALTA PGTO ISS / trouxe certidão débito e pgto do iss 12/2018</t>
  </si>
  <si>
    <t>comprov pgto iss ok</t>
  </si>
  <si>
    <r>
      <rPr>
        <sz val="11"/>
        <rFont val="Arial"/>
        <family val="2"/>
      </rPr>
      <t>RESPONSÁVEL PELA EXECUÇÃO:</t>
    </r>
    <r>
      <rPr>
        <b/>
        <sz val="11"/>
        <rFont val="Arial"/>
        <family val="2"/>
      </rPr>
      <t xml:space="preserve">                                                DÉBORA DE ALENCAR ARRUDA</t>
    </r>
  </si>
  <si>
    <r>
      <rPr>
        <sz val="11"/>
        <rFont val="Arial"/>
        <family val="2"/>
      </rPr>
      <t>RESPONSÁVEL PELA EXECUÇÃO:</t>
    </r>
    <r>
      <rPr>
        <b/>
        <sz val="11"/>
        <rFont val="Arial"/>
        <family val="2"/>
      </rPr>
      <t xml:space="preserve">                                                            DÉBORA DE ALENCAR ARRUDA</t>
    </r>
  </si>
  <si>
    <r>
      <rPr>
        <sz val="11"/>
        <rFont val="Arial"/>
        <family val="2"/>
      </rPr>
      <t>RESPONSÁVEL PELA EXECUÇÃO:</t>
    </r>
    <r>
      <rPr>
        <b/>
        <sz val="11"/>
        <rFont val="Arial"/>
        <family val="2"/>
      </rPr>
      <t xml:space="preserve">                                         DÉBORA DE ALENCAR ARRUDA</t>
    </r>
  </si>
  <si>
    <r>
      <t xml:space="preserve">RESPONSÁVEL PELA EXECUÇÃO:                                       </t>
    </r>
    <r>
      <rPr>
        <b/>
        <sz val="11"/>
        <rFont val="Arial"/>
        <family val="2"/>
      </rPr>
      <t xml:space="preserve">  DÉBORA DE ALENCAR ARRUDA</t>
    </r>
  </si>
  <si>
    <r>
      <rPr>
        <sz val="11"/>
        <rFont val="Arial"/>
        <family val="2"/>
      </rPr>
      <t xml:space="preserve"> RESPONSÁVEL PELA EXECUÇÃO:</t>
    </r>
    <r>
      <rPr>
        <b/>
        <sz val="11"/>
        <rFont val="Arial"/>
        <family val="2"/>
      </rPr>
      <t xml:space="preserve">                                          DÉBORA DE ALENCAR ARRUDA</t>
    </r>
  </si>
  <si>
    <r>
      <rPr>
        <sz val="11"/>
        <rFont val="Arial"/>
        <family val="2"/>
      </rPr>
      <t>RESPONSÁVEL PELA EXECUÇÃO:</t>
    </r>
    <r>
      <rPr>
        <b/>
        <sz val="11"/>
        <rFont val="Arial"/>
        <family val="2"/>
      </rPr>
      <t xml:space="preserve">                                          DÉBORA DE ALENCAR ARRUDA</t>
    </r>
  </si>
  <si>
    <t>PERÍODO DE: 01/07/2018 a  30/04/2019</t>
  </si>
  <si>
    <t>PARCIAL (     )                                     FINAL ( x  )</t>
  </si>
  <si>
    <t>PERÍODO DE: 01/07/2018 a 30/04/2019</t>
  </si>
  <si>
    <t>Devolução Diferença PIS Fopag 02/2019 - Férias da colaboradora Fabrícia</t>
  </si>
  <si>
    <t>Devolução Diferença GPS Fopag 02/2019 - Férias da colaboradora Fabrícia</t>
  </si>
  <si>
    <t>(    ) PARCIAL                 ( x  ) FINAL</t>
  </si>
  <si>
    <t>01/04/2019 A 30/04/2019</t>
  </si>
  <si>
    <t>3. Diferença PIS FOPAG 02/2019 - Férias Fabrícia Matos</t>
  </si>
  <si>
    <t>CONTA CORRENTE Nº: 47148-8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</si>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</sst>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sz val="2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sz val="10"/>
      <color rgb="FF000000"/>
      <name val="Segoe UI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0">
    <xf numFmtId="0" fontId="0" fillId="0" borderId="0" xfId="0"/>
    <xf numFmtId="0" fontId="9" fillId="0" borderId="0" xfId="0" applyFont="1"/>
    <xf numFmtId="0" fontId="9" fillId="0" borderId="1" xfId="0" applyFont="1" applyBorder="1"/>
    <xf numFmtId="0" fontId="8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14" fontId="4" fillId="0" borderId="1" xfId="2" applyNumberFormat="1" applyFont="1" applyBorder="1" applyAlignment="1">
      <alignment horizontal="center"/>
    </xf>
    <xf numFmtId="44" fontId="4" fillId="0" borderId="1" xfId="2" applyFont="1" applyBorder="1" applyAlignment="1"/>
    <xf numFmtId="0" fontId="4" fillId="0" borderId="0" xfId="0" applyFont="1" applyFill="1" applyBorder="1" applyAlignment="1">
      <alignment horizontal="left"/>
    </xf>
    <xf numFmtId="0" fontId="0" fillId="0" borderId="0" xfId="0"/>
    <xf numFmtId="0" fontId="4" fillId="0" borderId="0" xfId="0" applyFont="1"/>
    <xf numFmtId="0" fontId="7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0" xfId="3" applyFont="1" applyAlignment="1">
      <alignment vertical="center"/>
    </xf>
    <xf numFmtId="0" fontId="14" fillId="0" borderId="0" xfId="3" applyFont="1" applyBorder="1" applyAlignment="1">
      <alignment vertical="center"/>
    </xf>
    <xf numFmtId="0" fontId="12" fillId="0" borderId="0" xfId="3" applyFont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4" fillId="0" borderId="0" xfId="3" applyFont="1" applyBorder="1" applyAlignment="1">
      <alignment horizontal="left" vertical="center"/>
    </xf>
    <xf numFmtId="0" fontId="14" fillId="0" borderId="1" xfId="3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3" fontId="0" fillId="0" borderId="0" xfId="1" applyFont="1"/>
    <xf numFmtId="43" fontId="0" fillId="0" borderId="0" xfId="0" applyNumberFormat="1"/>
    <xf numFmtId="44" fontId="4" fillId="0" borderId="0" xfId="0" applyNumberFormat="1" applyFont="1"/>
    <xf numFmtId="44" fontId="0" fillId="0" borderId="0" xfId="0" applyNumberFormat="1"/>
    <xf numFmtId="0" fontId="8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4" fontId="14" fillId="0" borderId="1" xfId="2" applyNumberFormat="1" applyFont="1" applyBorder="1" applyAlignment="1">
      <alignment horizontal="center"/>
    </xf>
    <xf numFmtId="0" fontId="14" fillId="0" borderId="1" xfId="0" applyNumberFormat="1" applyFont="1" applyBorder="1" applyAlignment="1">
      <alignment horizontal="justify" vertical="justify" wrapText="1"/>
    </xf>
    <xf numFmtId="14" fontId="14" fillId="0" borderId="1" xfId="2" applyNumberFormat="1" applyFont="1" applyBorder="1" applyAlignment="1">
      <alignment horizontal="center" vertical="center"/>
    </xf>
    <xf numFmtId="44" fontId="8" fillId="2" borderId="1" xfId="0" applyNumberFormat="1" applyFont="1" applyFill="1" applyBorder="1" applyAlignment="1">
      <alignment vertical="center"/>
    </xf>
    <xf numFmtId="17" fontId="8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/>
    <xf numFmtId="0" fontId="25" fillId="0" borderId="0" xfId="0" applyFont="1" applyAlignment="1">
      <alignment horizontal="center"/>
    </xf>
    <xf numFmtId="0" fontId="25" fillId="0" borderId="0" xfId="0" applyNumberFormat="1" applyFont="1" applyAlignment="1">
      <alignment horizont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44" fontId="7" fillId="5" borderId="1" xfId="2" applyFont="1" applyFill="1" applyBorder="1"/>
    <xf numFmtId="0" fontId="5" fillId="0" borderId="0" xfId="0" applyFont="1" applyAlignment="1">
      <alignment horizontal="right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4" fontId="9" fillId="0" borderId="1" xfId="2" applyFont="1" applyBorder="1"/>
    <xf numFmtId="0" fontId="9" fillId="0" borderId="0" xfId="0" applyNumberFormat="1" applyFont="1"/>
    <xf numFmtId="0" fontId="14" fillId="0" borderId="0" xfId="0" applyFont="1"/>
    <xf numFmtId="44" fontId="12" fillId="2" borderId="1" xfId="0" applyNumberFormat="1" applyFont="1" applyFill="1" applyBorder="1" applyAlignment="1">
      <alignment vertical="center"/>
    </xf>
    <xf numFmtId="44" fontId="4" fillId="5" borderId="3" xfId="0" applyNumberFormat="1" applyFont="1" applyFill="1" applyBorder="1" applyAlignment="1"/>
    <xf numFmtId="0" fontId="1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27" fillId="0" borderId="0" xfId="0" applyFont="1"/>
    <xf numFmtId="165" fontId="12" fillId="2" borderId="2" xfId="5" applyFont="1" applyFill="1" applyBorder="1" applyAlignment="1">
      <alignment vertical="center"/>
    </xf>
    <xf numFmtId="44" fontId="12" fillId="2" borderId="2" xfId="5" applyNumberFormat="1" applyFont="1" applyFill="1" applyBorder="1" applyAlignment="1">
      <alignment vertical="center"/>
    </xf>
    <xf numFmtId="0" fontId="18" fillId="6" borderId="1" xfId="3" applyFont="1" applyFill="1" applyBorder="1" applyAlignment="1">
      <alignment horizontal="center" vertical="center" wrapText="1"/>
    </xf>
    <xf numFmtId="165" fontId="12" fillId="6" borderId="2" xfId="5" applyFont="1" applyFill="1" applyBorder="1" applyAlignment="1">
      <alignment vertical="center"/>
    </xf>
    <xf numFmtId="44" fontId="12" fillId="6" borderId="2" xfId="5" applyNumberFormat="1" applyFont="1" applyFill="1" applyBorder="1" applyAlignment="1">
      <alignment vertical="center"/>
    </xf>
    <xf numFmtId="44" fontId="12" fillId="2" borderId="1" xfId="5" applyNumberFormat="1" applyFont="1" applyFill="1" applyBorder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0" fontId="23" fillId="0" borderId="0" xfId="0" applyFont="1"/>
    <xf numFmtId="0" fontId="29" fillId="3" borderId="1" xfId="0" applyFont="1" applyFill="1" applyBorder="1" applyAlignment="1">
      <alignment horizontal="center" vertical="center" wrapText="1"/>
    </xf>
    <xf numFmtId="44" fontId="18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0" fontId="30" fillId="0" borderId="0" xfId="0" applyFont="1" applyAlignment="1">
      <alignment vertical="center"/>
    </xf>
    <xf numFmtId="0" fontId="8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4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31" fillId="3" borderId="1" xfId="0" applyFont="1" applyFill="1" applyBorder="1" applyAlignment="1">
      <alignment horizontal="center" vertical="center" wrapText="1"/>
    </xf>
    <xf numFmtId="43" fontId="4" fillId="0" borderId="3" xfId="1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166" fontId="13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3" fontId="0" fillId="0" borderId="1" xfId="1" applyFont="1" applyBorder="1"/>
    <xf numFmtId="0" fontId="12" fillId="0" borderId="0" xfId="3" applyFont="1" applyBorder="1" applyAlignment="1">
      <alignment horizontal="left" vertical="center"/>
    </xf>
    <xf numFmtId="0" fontId="14" fillId="0" borderId="1" xfId="3" applyFont="1" applyBorder="1" applyAlignment="1">
      <alignment horizontal="center" vertical="center"/>
    </xf>
    <xf numFmtId="0" fontId="18" fillId="2" borderId="1" xfId="3" applyFont="1" applyFill="1" applyBorder="1" applyAlignment="1">
      <alignment horizontal="center" vertical="center"/>
    </xf>
    <xf numFmtId="0" fontId="18" fillId="6" borderId="1" xfId="3" applyFont="1" applyFill="1" applyBorder="1" applyAlignment="1">
      <alignment horizontal="center" vertical="center"/>
    </xf>
    <xf numFmtId="0" fontId="18" fillId="6" borderId="1" xfId="3" quotePrefix="1" applyFont="1" applyFill="1" applyBorder="1" applyAlignment="1">
      <alignment horizontal="center" vertical="center"/>
    </xf>
    <xf numFmtId="0" fontId="10" fillId="6" borderId="1" xfId="3" applyFont="1" applyFill="1" applyBorder="1" applyAlignment="1">
      <alignment horizontal="center" vertical="center"/>
    </xf>
    <xf numFmtId="43" fontId="2" fillId="6" borderId="1" xfId="1" applyFont="1" applyFill="1" applyBorder="1" applyAlignment="1">
      <alignment horizontal="center" vertical="center" wrapText="1"/>
    </xf>
    <xf numFmtId="43" fontId="18" fillId="6" borderId="1" xfId="3" applyNumberFormat="1" applyFont="1" applyFill="1" applyBorder="1" applyAlignment="1">
      <alignment horizontal="center" vertical="center" wrapText="1"/>
    </xf>
    <xf numFmtId="43" fontId="18" fillId="6" borderId="1" xfId="1" applyFont="1" applyFill="1" applyBorder="1" applyAlignment="1">
      <alignment horizontal="center" vertical="center" wrapText="1"/>
    </xf>
    <xf numFmtId="43" fontId="4" fillId="0" borderId="0" xfId="1" applyFont="1"/>
    <xf numFmtId="44" fontId="19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horizontal="center"/>
    </xf>
    <xf numFmtId="43" fontId="4" fillId="0" borderId="1" xfId="1" applyFont="1" applyBorder="1"/>
    <xf numFmtId="14" fontId="0" fillId="0" borderId="0" xfId="0" applyNumberFormat="1"/>
    <xf numFmtId="166" fontId="9" fillId="0" borderId="1" xfId="2" applyNumberFormat="1" applyFont="1" applyBorder="1" applyAlignment="1">
      <alignment vertical="center" wrapText="1"/>
    </xf>
    <xf numFmtId="166" fontId="9" fillId="0" borderId="1" xfId="0" applyNumberFormat="1" applyFont="1" applyBorder="1" applyAlignment="1">
      <alignment vertical="center" wrapText="1"/>
    </xf>
    <xf numFmtId="44" fontId="19" fillId="0" borderId="1" xfId="1" applyNumberFormat="1" applyFont="1" applyBorder="1" applyAlignment="1">
      <alignment vertical="center"/>
    </xf>
    <xf numFmtId="44" fontId="19" fillId="6" borderId="1" xfId="0" applyNumberFormat="1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/>
    </xf>
    <xf numFmtId="44" fontId="18" fillId="3" borderId="1" xfId="0" applyNumberFormat="1" applyFont="1" applyFill="1" applyBorder="1" applyAlignment="1">
      <alignment vertical="center"/>
    </xf>
    <xf numFmtId="166" fontId="0" fillId="0" borderId="0" xfId="0" applyNumberFormat="1"/>
    <xf numFmtId="0" fontId="8" fillId="0" borderId="2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166" fontId="14" fillId="0" borderId="1" xfId="2" applyNumberFormat="1" applyFont="1" applyBorder="1"/>
    <xf numFmtId="14" fontId="14" fillId="0" borderId="1" xfId="0" applyNumberFormat="1" applyFont="1" applyBorder="1" applyAlignment="1">
      <alignment horizontal="center"/>
    </xf>
    <xf numFmtId="14" fontId="14" fillId="0" borderId="1" xfId="0" applyNumberFormat="1" applyFont="1" applyBorder="1"/>
    <xf numFmtId="166" fontId="14" fillId="0" borderId="1" xfId="1" applyNumberFormat="1" applyFont="1" applyBorder="1"/>
    <xf numFmtId="43" fontId="14" fillId="0" borderId="1" xfId="1" applyFont="1" applyBorder="1"/>
    <xf numFmtId="44" fontId="14" fillId="6" borderId="1" xfId="0" applyNumberFormat="1" applyFont="1" applyFill="1" applyBorder="1" applyAlignment="1">
      <alignment horizontal="center" vertical="center" wrapText="1"/>
    </xf>
    <xf numFmtId="44" fontId="12" fillId="2" borderId="1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/>
    </xf>
    <xf numFmtId="14" fontId="4" fillId="6" borderId="1" xfId="0" applyNumberFormat="1" applyFont="1" applyFill="1" applyBorder="1"/>
    <xf numFmtId="0" fontId="9" fillId="0" borderId="0" xfId="0" applyFont="1" applyAlignment="1">
      <alignment horizontal="right" vertical="center" wrapText="1"/>
    </xf>
    <xf numFmtId="9" fontId="2" fillId="0" borderId="1" xfId="6" applyFont="1" applyBorder="1" applyAlignment="1">
      <alignment horizontal="center" vertical="center" wrapText="1"/>
    </xf>
    <xf numFmtId="166" fontId="14" fillId="0" borderId="1" xfId="1" applyNumberFormat="1" applyFont="1" applyBorder="1" applyAlignment="1">
      <alignment vertical="center" wrapText="1"/>
    </xf>
    <xf numFmtId="166" fontId="14" fillId="0" borderId="2" xfId="1" applyNumberFormat="1" applyFont="1" applyBorder="1" applyAlignment="1">
      <alignment vertical="center" wrapText="1"/>
    </xf>
    <xf numFmtId="166" fontId="14" fillId="0" borderId="1" xfId="1" applyNumberFormat="1" applyFont="1" applyBorder="1" applyAlignment="1">
      <alignment horizontal="right" vertical="center" wrapText="1"/>
    </xf>
    <xf numFmtId="166" fontId="12" fillId="2" borderId="1" xfId="1" applyNumberFormat="1" applyFont="1" applyFill="1" applyBorder="1" applyAlignment="1">
      <alignment horizontal="right" vertical="center" wrapText="1"/>
    </xf>
    <xf numFmtId="0" fontId="0" fillId="0" borderId="0" xfId="0"/>
    <xf numFmtId="2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0" borderId="0" xfId="0" applyFont="1"/>
    <xf numFmtId="9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 wrapText="1"/>
    </xf>
    <xf numFmtId="166" fontId="12" fillId="6" borderId="0" xfId="0" applyNumberFormat="1" applyFont="1" applyFill="1" applyBorder="1" applyAlignment="1">
      <alignment horizontal="right" vertical="center" wrapText="1"/>
    </xf>
    <xf numFmtId="0" fontId="21" fillId="0" borderId="0" xfId="0" applyFont="1" applyBorder="1"/>
    <xf numFmtId="43" fontId="12" fillId="6" borderId="1" xfId="1" applyFont="1" applyFill="1" applyBorder="1" applyAlignment="1">
      <alignment vertical="center" wrapText="1"/>
    </xf>
    <xf numFmtId="43" fontId="21" fillId="0" borderId="0" xfId="0" applyNumberFormat="1" applyFont="1"/>
    <xf numFmtId="0" fontId="18" fillId="3" borderId="2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166" fontId="14" fillId="0" borderId="1" xfId="0" applyNumberFormat="1" applyFont="1" applyBorder="1" applyAlignment="1">
      <alignment vertical="center" wrapText="1"/>
    </xf>
    <xf numFmtId="166" fontId="12" fillId="2" borderId="1" xfId="1" applyNumberFormat="1" applyFont="1" applyFill="1" applyBorder="1" applyAlignment="1">
      <alignment vertical="center" wrapText="1"/>
    </xf>
    <xf numFmtId="166" fontId="14" fillId="6" borderId="1" xfId="1" applyNumberFormat="1" applyFont="1" applyFill="1" applyBorder="1" applyAlignment="1">
      <alignment vertical="center" wrapText="1"/>
    </xf>
    <xf numFmtId="166" fontId="12" fillId="2" borderId="2" xfId="1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9" fontId="4" fillId="0" borderId="5" xfId="0" applyNumberFormat="1" applyFont="1" applyBorder="1" applyAlignment="1">
      <alignment vertical="center"/>
    </xf>
    <xf numFmtId="9" fontId="4" fillId="0" borderId="3" xfId="0" applyNumberFormat="1" applyFont="1" applyBorder="1" applyAlignment="1">
      <alignment vertical="center"/>
    </xf>
    <xf numFmtId="0" fontId="8" fillId="3" borderId="5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vertical="center" wrapText="1"/>
    </xf>
    <xf numFmtId="166" fontId="4" fillId="0" borderId="3" xfId="0" applyNumberFormat="1" applyFont="1" applyFill="1" applyBorder="1" applyAlignment="1">
      <alignment vertical="center" wrapText="1"/>
    </xf>
    <xf numFmtId="43" fontId="4" fillId="0" borderId="5" xfId="1" applyFont="1" applyBorder="1" applyAlignment="1"/>
    <xf numFmtId="43" fontId="4" fillId="0" borderId="3" xfId="1" applyFont="1" applyBorder="1" applyAlignment="1"/>
    <xf numFmtId="0" fontId="4" fillId="0" borderId="0" xfId="0" applyFont="1" applyBorder="1" applyAlignment="1">
      <alignment vertical="center"/>
    </xf>
    <xf numFmtId="9" fontId="4" fillId="0" borderId="0" xfId="0" applyNumberFormat="1" applyFont="1" applyBorder="1" applyAlignment="1">
      <alignment horizontal="center" vertical="center"/>
    </xf>
    <xf numFmtId="9" fontId="4" fillId="0" borderId="0" xfId="0" applyNumberFormat="1" applyFont="1" applyBorder="1" applyAlignment="1">
      <alignment vertical="center"/>
    </xf>
    <xf numFmtId="0" fontId="33" fillId="0" borderId="0" xfId="0" applyFont="1"/>
    <xf numFmtId="0" fontId="33" fillId="0" borderId="0" xfId="0" applyFont="1" applyAlignment="1">
      <alignment wrapText="1"/>
    </xf>
    <xf numFmtId="4" fontId="12" fillId="6" borderId="1" xfId="0" applyNumberFormat="1" applyFont="1" applyFill="1" applyBorder="1" applyAlignment="1">
      <alignment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center" vertical="center"/>
    </xf>
    <xf numFmtId="14" fontId="19" fillId="0" borderId="1" xfId="0" applyNumberFormat="1" applyFont="1" applyBorder="1" applyAlignment="1">
      <alignment vertical="center"/>
    </xf>
    <xf numFmtId="0" fontId="14" fillId="0" borderId="1" xfId="0" applyNumberFormat="1" applyFont="1" applyBorder="1" applyAlignment="1">
      <alignment horizontal="center"/>
    </xf>
    <xf numFmtId="0" fontId="19" fillId="0" borderId="1" xfId="1" applyNumberFormat="1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14" fontId="19" fillId="6" borderId="1" xfId="0" applyNumberFormat="1" applyFont="1" applyFill="1" applyBorder="1" applyAlignment="1">
      <alignment horizontal="center" vertical="center"/>
    </xf>
    <xf numFmtId="166" fontId="4" fillId="0" borderId="1" xfId="1" applyNumberFormat="1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166" fontId="8" fillId="2" borderId="1" xfId="0" applyNumberFormat="1" applyFont="1" applyFill="1" applyBorder="1" applyAlignment="1">
      <alignment vertical="center"/>
    </xf>
    <xf numFmtId="166" fontId="8" fillId="3" borderId="1" xfId="0" applyNumberFormat="1" applyFont="1" applyFill="1" applyBorder="1" applyAlignment="1">
      <alignment vertical="center"/>
    </xf>
    <xf numFmtId="166" fontId="8" fillId="3" borderId="7" xfId="0" applyNumberFormat="1" applyFont="1" applyFill="1" applyBorder="1" applyAlignment="1">
      <alignment vertical="center"/>
    </xf>
    <xf numFmtId="166" fontId="14" fillId="6" borderId="1" xfId="0" applyNumberFormat="1" applyFont="1" applyFill="1" applyBorder="1" applyAlignment="1">
      <alignment vertical="center" wrapText="1"/>
    </xf>
    <xf numFmtId="166" fontId="14" fillId="0" borderId="1" xfId="0" applyNumberFormat="1" applyFont="1" applyBorder="1" applyAlignment="1">
      <alignment vertical="center"/>
    </xf>
    <xf numFmtId="166" fontId="12" fillId="2" borderId="1" xfId="0" applyNumberFormat="1" applyFont="1" applyFill="1" applyBorder="1" applyAlignment="1">
      <alignment vertical="center"/>
    </xf>
    <xf numFmtId="166" fontId="15" fillId="0" borderId="1" xfId="0" applyNumberFormat="1" applyFont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8" fillId="2" borderId="1" xfId="0" applyNumberFormat="1" applyFont="1" applyFill="1" applyBorder="1" applyAlignment="1">
      <alignment horizontal="right" vertical="center"/>
    </xf>
    <xf numFmtId="43" fontId="14" fillId="0" borderId="1" xfId="1" applyFont="1" applyBorder="1" applyAlignment="1">
      <alignment vertical="center" wrapText="1"/>
    </xf>
    <xf numFmtId="44" fontId="24" fillId="0" borderId="1" xfId="2" applyFont="1" applyBorder="1"/>
    <xf numFmtId="14" fontId="4" fillId="0" borderId="1" xfId="0" applyNumberFormat="1" applyFont="1" applyBorder="1"/>
    <xf numFmtId="43" fontId="14" fillId="6" borderId="1" xfId="1" applyFont="1" applyFill="1" applyBorder="1"/>
    <xf numFmtId="0" fontId="14" fillId="0" borderId="1" xfId="0" applyFont="1" applyBorder="1" applyAlignment="1">
      <alignment horizontal="justify" vertical="justify" wrapText="1"/>
    </xf>
    <xf numFmtId="166" fontId="14" fillId="0" borderId="1" xfId="2" applyNumberFormat="1" applyFont="1" applyBorder="1" applyAlignment="1">
      <alignment vertical="center"/>
    </xf>
    <xf numFmtId="166" fontId="14" fillId="0" borderId="1" xfId="2" applyNumberFormat="1" applyFont="1" applyBorder="1" applyAlignment="1">
      <alignment horizontal="center"/>
    </xf>
    <xf numFmtId="166" fontId="14" fillId="6" borderId="1" xfId="2" applyNumberFormat="1" applyFont="1" applyFill="1" applyBorder="1" applyAlignment="1"/>
    <xf numFmtId="166" fontId="8" fillId="5" borderId="1" xfId="0" applyNumberFormat="1" applyFont="1" applyFill="1" applyBorder="1" applyAlignment="1"/>
    <xf numFmtId="166" fontId="8" fillId="5" borderId="2" xfId="2" applyNumberFormat="1" applyFont="1" applyFill="1" applyBorder="1" applyAlignment="1"/>
    <xf numFmtId="166" fontId="8" fillId="5" borderId="1" xfId="2" applyNumberFormat="1" applyFont="1" applyFill="1" applyBorder="1" applyAlignment="1"/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6" fontId="9" fillId="0" borderId="1" xfId="2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166" fontId="9" fillId="0" borderId="1" xfId="1" applyNumberFormat="1" applyFont="1" applyBorder="1" applyAlignment="1">
      <alignment horizontal="center" vertical="center" wrapText="1"/>
    </xf>
    <xf numFmtId="166" fontId="9" fillId="0" borderId="1" xfId="1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166" fontId="7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19" fillId="6" borderId="1" xfId="0" applyFont="1" applyFill="1" applyBorder="1" applyAlignment="1">
      <alignment vertical="center" wrapText="1"/>
    </xf>
    <xf numFmtId="44" fontId="4" fillId="0" borderId="1" xfId="0" applyNumberFormat="1" applyFont="1" applyBorder="1" applyAlignment="1">
      <alignment horizontal="center" vertical="center"/>
    </xf>
    <xf numFmtId="2" fontId="19" fillId="6" borderId="1" xfId="0" applyNumberFormat="1" applyFont="1" applyFill="1" applyBorder="1" applyAlignment="1">
      <alignment horizontal="left" vertical="center"/>
    </xf>
    <xf numFmtId="0" fontId="0" fillId="7" borderId="0" xfId="0" applyFill="1"/>
    <xf numFmtId="166" fontId="0" fillId="7" borderId="0" xfId="0" applyNumberFormat="1" applyFill="1"/>
    <xf numFmtId="0" fontId="35" fillId="0" borderId="1" xfId="0" applyFont="1" applyBorder="1"/>
    <xf numFmtId="166" fontId="35" fillId="0" borderId="1" xfId="0" applyNumberFormat="1" applyFont="1" applyBorder="1"/>
    <xf numFmtId="166" fontId="36" fillId="3" borderId="1" xfId="0" applyNumberFormat="1" applyFont="1" applyFill="1" applyBorder="1"/>
    <xf numFmtId="0" fontId="32" fillId="6" borderId="1" xfId="0" applyFont="1" applyFill="1" applyBorder="1" applyAlignment="1">
      <alignment vertical="center" wrapText="1"/>
    </xf>
    <xf numFmtId="0" fontId="32" fillId="6" borderId="1" xfId="0" applyFont="1" applyFill="1" applyBorder="1" applyAlignment="1">
      <alignment horizontal="center" vertical="center" wrapText="1"/>
    </xf>
    <xf numFmtId="43" fontId="14" fillId="6" borderId="1" xfId="1" applyFont="1" applyFill="1" applyBorder="1" applyAlignment="1">
      <alignment horizontal="center"/>
    </xf>
    <xf numFmtId="0" fontId="14" fillId="0" borderId="1" xfId="0" applyNumberFormat="1" applyFont="1" applyBorder="1" applyAlignment="1">
      <alignment horizontal="justify" vertical="center" wrapText="1"/>
    </xf>
    <xf numFmtId="166" fontId="14" fillId="6" borderId="1" xfId="2" applyNumberFormat="1" applyFont="1" applyFill="1" applyBorder="1" applyAlignment="1">
      <alignment horizontal="right" vertical="center"/>
    </xf>
    <xf numFmtId="0" fontId="14" fillId="0" borderId="1" xfId="3" applyFont="1" applyBorder="1" applyAlignment="1">
      <alignment horizontal="center" vertical="center"/>
    </xf>
    <xf numFmtId="166" fontId="7" fillId="5" borderId="1" xfId="0" applyNumberFormat="1" applyFont="1" applyFill="1" applyBorder="1"/>
    <xf numFmtId="0" fontId="14" fillId="6" borderId="0" xfId="0" applyFont="1" applyFill="1"/>
    <xf numFmtId="0" fontId="21" fillId="6" borderId="0" xfId="0" applyFont="1" applyFill="1"/>
    <xf numFmtId="0" fontId="14" fillId="0" borderId="1" xfId="3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44" fontId="14" fillId="6" borderId="1" xfId="0" applyNumberFormat="1" applyFont="1" applyFill="1" applyBorder="1" applyAlignment="1">
      <alignment vertical="center" wrapText="1"/>
    </xf>
    <xf numFmtId="0" fontId="12" fillId="6" borderId="0" xfId="0" applyFont="1" applyFill="1" applyAlignment="1">
      <alignment horizontal="right" vertical="center" wrapText="1"/>
    </xf>
    <xf numFmtId="0" fontId="12" fillId="6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vertical="center" wrapText="1"/>
    </xf>
    <xf numFmtId="14" fontId="14" fillId="6" borderId="1" xfId="0" applyNumberFormat="1" applyFont="1" applyFill="1" applyBorder="1" applyAlignment="1">
      <alignment wrapText="1"/>
    </xf>
    <xf numFmtId="0" fontId="2" fillId="6" borderId="1" xfId="0" applyFont="1" applyFill="1" applyBorder="1" applyAlignment="1">
      <alignment vertical="center" wrapText="1"/>
    </xf>
    <xf numFmtId="44" fontId="12" fillId="6" borderId="0" xfId="0" applyNumberFormat="1" applyFont="1" applyFill="1" applyBorder="1" applyAlignment="1">
      <alignment horizontal="right" vertical="center" wrapText="1"/>
    </xf>
    <xf numFmtId="0" fontId="12" fillId="6" borderId="1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vertical="top" wrapText="1"/>
    </xf>
    <xf numFmtId="44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44" fontId="12" fillId="3" borderId="1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/>
    </xf>
    <xf numFmtId="9" fontId="21" fillId="0" borderId="2" xfId="0" applyNumberFormat="1" applyFont="1" applyBorder="1" applyAlignment="1">
      <alignment horizontal="center"/>
    </xf>
    <xf numFmtId="17" fontId="37" fillId="2" borderId="1" xfId="0" applyNumberFormat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vertical="center"/>
    </xf>
    <xf numFmtId="43" fontId="14" fillId="0" borderId="1" xfId="1" applyFont="1" applyBorder="1" applyAlignment="1">
      <alignment horizontal="right" vertical="center"/>
    </xf>
    <xf numFmtId="0" fontId="19" fillId="8" borderId="1" xfId="0" applyFont="1" applyFill="1" applyBorder="1" applyAlignment="1">
      <alignment horizontal="left" vertical="center"/>
    </xf>
    <xf numFmtId="0" fontId="19" fillId="8" borderId="1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14" fontId="19" fillId="8" borderId="1" xfId="0" applyNumberFormat="1" applyFont="1" applyFill="1" applyBorder="1" applyAlignment="1">
      <alignment horizontal="center" vertical="center"/>
    </xf>
    <xf numFmtId="44" fontId="19" fillId="8" borderId="1" xfId="0" applyNumberFormat="1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vertical="center"/>
    </xf>
    <xf numFmtId="0" fontId="19" fillId="8" borderId="1" xfId="0" applyFont="1" applyFill="1" applyBorder="1" applyAlignment="1">
      <alignment vertical="center" wrapText="1"/>
    </xf>
    <xf numFmtId="2" fontId="19" fillId="8" borderId="1" xfId="0" applyNumberFormat="1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left" vertical="center"/>
    </xf>
    <xf numFmtId="0" fontId="19" fillId="9" borderId="1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 vertical="center"/>
    </xf>
    <xf numFmtId="14" fontId="19" fillId="9" borderId="1" xfId="0" applyNumberFormat="1" applyFont="1" applyFill="1" applyBorder="1" applyAlignment="1">
      <alignment horizontal="center" vertical="center"/>
    </xf>
    <xf numFmtId="44" fontId="19" fillId="9" borderId="1" xfId="0" applyNumberFormat="1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vertical="center"/>
    </xf>
    <xf numFmtId="0" fontId="19" fillId="9" borderId="1" xfId="0" applyFont="1" applyFill="1" applyBorder="1" applyAlignment="1">
      <alignment vertical="center" wrapText="1"/>
    </xf>
    <xf numFmtId="2" fontId="19" fillId="9" borderId="1" xfId="0" applyNumberFormat="1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left" vertical="center"/>
    </xf>
    <xf numFmtId="0" fontId="19" fillId="10" borderId="1" xfId="0" applyFont="1" applyFill="1" applyBorder="1" applyAlignment="1">
      <alignment horizontal="center" vertical="center"/>
    </xf>
    <xf numFmtId="0" fontId="32" fillId="10" borderId="1" xfId="0" applyFont="1" applyFill="1" applyBorder="1" applyAlignment="1">
      <alignment horizontal="center" vertical="center"/>
    </xf>
    <xf numFmtId="14" fontId="19" fillId="10" borderId="1" xfId="0" applyNumberFormat="1" applyFont="1" applyFill="1" applyBorder="1" applyAlignment="1">
      <alignment horizontal="center" vertical="center"/>
    </xf>
    <xf numFmtId="44" fontId="19" fillId="10" borderId="1" xfId="0" applyNumberFormat="1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vertical="center"/>
    </xf>
    <xf numFmtId="0" fontId="19" fillId="10" borderId="1" xfId="0" applyFont="1" applyFill="1" applyBorder="1" applyAlignment="1">
      <alignment vertical="center" wrapText="1"/>
    </xf>
    <xf numFmtId="2" fontId="19" fillId="10" borderId="1" xfId="0" applyNumberFormat="1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left" vertical="center"/>
    </xf>
    <xf numFmtId="0" fontId="19" fillId="11" borderId="1" xfId="0" applyFont="1" applyFill="1" applyBorder="1" applyAlignment="1">
      <alignment horizontal="center" vertical="center"/>
    </xf>
    <xf numFmtId="0" fontId="32" fillId="11" borderId="1" xfId="0" applyFont="1" applyFill="1" applyBorder="1" applyAlignment="1">
      <alignment horizontal="center" vertical="center"/>
    </xf>
    <xf numFmtId="14" fontId="19" fillId="11" borderId="1" xfId="0" applyNumberFormat="1" applyFont="1" applyFill="1" applyBorder="1" applyAlignment="1">
      <alignment horizontal="center" vertical="center"/>
    </xf>
    <xf numFmtId="44" fontId="19" fillId="11" borderId="1" xfId="0" applyNumberFormat="1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vertical="center"/>
    </xf>
    <xf numFmtId="0" fontId="19" fillId="11" borderId="1" xfId="0" applyFont="1" applyFill="1" applyBorder="1" applyAlignment="1">
      <alignment vertical="center" wrapText="1"/>
    </xf>
    <xf numFmtId="2" fontId="19" fillId="11" borderId="1" xfId="0" applyNumberFormat="1" applyFont="1" applyFill="1" applyBorder="1" applyAlignment="1">
      <alignment horizontal="center" vertical="center"/>
    </xf>
    <xf numFmtId="2" fontId="19" fillId="11" borderId="1" xfId="0" applyNumberFormat="1" applyFont="1" applyFill="1" applyBorder="1" applyAlignment="1">
      <alignment horizontal="left" vertical="center"/>
    </xf>
    <xf numFmtId="0" fontId="19" fillId="12" borderId="1" xfId="0" applyFont="1" applyFill="1" applyBorder="1" applyAlignment="1">
      <alignment horizontal="left" vertical="center"/>
    </xf>
    <xf numFmtId="0" fontId="19" fillId="12" borderId="1" xfId="0" applyFont="1" applyFill="1" applyBorder="1" applyAlignment="1">
      <alignment horizontal="center" vertical="center"/>
    </xf>
    <xf numFmtId="0" fontId="32" fillId="12" borderId="1" xfId="0" applyFont="1" applyFill="1" applyBorder="1" applyAlignment="1">
      <alignment horizontal="center" vertical="center"/>
    </xf>
    <xf numFmtId="14" fontId="19" fillId="12" borderId="1" xfId="0" applyNumberFormat="1" applyFont="1" applyFill="1" applyBorder="1" applyAlignment="1">
      <alignment horizontal="center" vertical="center"/>
    </xf>
    <xf numFmtId="44" fontId="19" fillId="12" borderId="1" xfId="0" applyNumberFormat="1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vertical="center"/>
    </xf>
    <xf numFmtId="0" fontId="19" fillId="12" borderId="1" xfId="0" applyFont="1" applyFill="1" applyBorder="1" applyAlignment="1">
      <alignment vertical="center" wrapText="1"/>
    </xf>
    <xf numFmtId="2" fontId="19" fillId="12" borderId="1" xfId="0" applyNumberFormat="1" applyFont="1" applyFill="1" applyBorder="1" applyAlignment="1">
      <alignment horizontal="center" vertical="center"/>
    </xf>
    <xf numFmtId="2" fontId="19" fillId="12" borderId="1" xfId="0" applyNumberFormat="1" applyFont="1" applyFill="1" applyBorder="1" applyAlignment="1">
      <alignment horizontal="left" vertical="center"/>
    </xf>
    <xf numFmtId="0" fontId="19" fillId="13" borderId="1" xfId="0" applyFont="1" applyFill="1" applyBorder="1" applyAlignment="1">
      <alignment horizontal="left" vertical="center"/>
    </xf>
    <xf numFmtId="0" fontId="19" fillId="13" borderId="1" xfId="0" applyFont="1" applyFill="1" applyBorder="1" applyAlignment="1">
      <alignment horizontal="center" vertical="center"/>
    </xf>
    <xf numFmtId="0" fontId="32" fillId="13" borderId="1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/>
    </xf>
    <xf numFmtId="14" fontId="19" fillId="13" borderId="1" xfId="0" applyNumberFormat="1" applyFont="1" applyFill="1" applyBorder="1" applyAlignment="1">
      <alignment vertical="center"/>
    </xf>
    <xf numFmtId="44" fontId="19" fillId="13" borderId="1" xfId="1" applyNumberFormat="1" applyFont="1" applyFill="1" applyBorder="1" applyAlignment="1">
      <alignment vertical="center"/>
    </xf>
    <xf numFmtId="0" fontId="19" fillId="13" borderId="1" xfId="0" applyFont="1" applyFill="1" applyBorder="1" applyAlignment="1">
      <alignment vertical="center"/>
    </xf>
    <xf numFmtId="0" fontId="19" fillId="13" borderId="1" xfId="0" applyFont="1" applyFill="1" applyBorder="1" applyAlignment="1">
      <alignment vertical="center" wrapText="1"/>
    </xf>
    <xf numFmtId="2" fontId="19" fillId="13" borderId="1" xfId="0" applyNumberFormat="1" applyFont="1" applyFill="1" applyBorder="1" applyAlignment="1">
      <alignment horizontal="center" vertical="center"/>
    </xf>
    <xf numFmtId="14" fontId="19" fillId="13" borderId="1" xfId="0" applyNumberFormat="1" applyFont="1" applyFill="1" applyBorder="1" applyAlignment="1">
      <alignment horizontal="center" vertical="center"/>
    </xf>
    <xf numFmtId="44" fontId="19" fillId="13" borderId="1" xfId="0" applyNumberFormat="1" applyFont="1" applyFill="1" applyBorder="1" applyAlignment="1">
      <alignment horizontal="center" vertical="center"/>
    </xf>
    <xf numFmtId="166" fontId="4" fillId="0" borderId="0" xfId="0" applyNumberFormat="1" applyFont="1"/>
    <xf numFmtId="0" fontId="12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66" fontId="21" fillId="0" borderId="0" xfId="0" applyNumberFormat="1" applyFont="1"/>
    <xf numFmtId="0" fontId="22" fillId="0" borderId="5" xfId="0" applyFont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49" fontId="32" fillId="0" borderId="1" xfId="1" applyNumberFormat="1" applyFont="1" applyBorder="1" applyAlignment="1">
      <alignment horizontal="center" vertical="center"/>
    </xf>
    <xf numFmtId="166" fontId="8" fillId="6" borderId="1" xfId="0" applyNumberFormat="1" applyFont="1" applyFill="1" applyBorder="1" applyAlignment="1">
      <alignment vertical="center"/>
    </xf>
    <xf numFmtId="0" fontId="19" fillId="14" borderId="1" xfId="0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vertical="center" wrapText="1"/>
    </xf>
    <xf numFmtId="0" fontId="32" fillId="14" borderId="1" xfId="0" applyFont="1" applyFill="1" applyBorder="1" applyAlignment="1">
      <alignment horizontal="center" vertical="center" wrapText="1"/>
    </xf>
    <xf numFmtId="14" fontId="19" fillId="14" borderId="1" xfId="0" applyNumberFormat="1" applyFont="1" applyFill="1" applyBorder="1" applyAlignment="1">
      <alignment horizontal="center" vertical="center"/>
    </xf>
    <xf numFmtId="44" fontId="19" fillId="14" borderId="1" xfId="0" applyNumberFormat="1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horizontal="center"/>
    </xf>
    <xf numFmtId="0" fontId="32" fillId="14" borderId="1" xfId="0" applyFont="1" applyFill="1" applyBorder="1" applyAlignment="1">
      <alignment vertical="center" wrapText="1"/>
    </xf>
    <xf numFmtId="14" fontId="19" fillId="14" borderId="1" xfId="0" applyNumberFormat="1" applyFont="1" applyFill="1" applyBorder="1" applyAlignment="1">
      <alignment vertical="center"/>
    </xf>
    <xf numFmtId="0" fontId="32" fillId="14" borderId="1" xfId="0" applyFont="1" applyFill="1" applyBorder="1" applyAlignment="1">
      <alignment horizontal="center" vertical="center"/>
    </xf>
    <xf numFmtId="14" fontId="19" fillId="14" borderId="2" xfId="0" applyNumberFormat="1" applyFont="1" applyFill="1" applyBorder="1" applyAlignment="1">
      <alignment horizontal="center" vertical="center"/>
    </xf>
    <xf numFmtId="44" fontId="19" fillId="7" borderId="1" xfId="0" applyNumberFormat="1" applyFont="1" applyFill="1" applyBorder="1" applyAlignment="1">
      <alignment horizontal="center" vertical="center"/>
    </xf>
    <xf numFmtId="2" fontId="19" fillId="14" borderId="1" xfId="0" applyNumberFormat="1" applyFont="1" applyFill="1" applyBorder="1" applyAlignment="1">
      <alignment horizontal="left" vertical="center"/>
    </xf>
    <xf numFmtId="0" fontId="19" fillId="14" borderId="1" xfId="1" applyNumberFormat="1" applyFont="1" applyFill="1" applyBorder="1" applyAlignment="1">
      <alignment horizontal="center" vertical="center"/>
    </xf>
    <xf numFmtId="49" fontId="32" fillId="14" borderId="1" xfId="1" applyNumberFormat="1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vertical="center"/>
    </xf>
    <xf numFmtId="2" fontId="19" fillId="14" borderId="1" xfId="0" applyNumberFormat="1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horizontal="left" vertical="center"/>
    </xf>
    <xf numFmtId="44" fontId="19" fillId="14" borderId="1" xfId="0" applyNumberFormat="1" applyFont="1" applyFill="1" applyBorder="1" applyAlignment="1">
      <alignment vertical="center"/>
    </xf>
    <xf numFmtId="0" fontId="19" fillId="15" borderId="1" xfId="0" applyFont="1" applyFill="1" applyBorder="1" applyAlignment="1">
      <alignment horizontal="center"/>
    </xf>
    <xf numFmtId="0" fontId="19" fillId="15" borderId="1" xfId="0" applyFont="1" applyFill="1" applyBorder="1" applyAlignment="1">
      <alignment horizontal="left" vertical="center"/>
    </xf>
    <xf numFmtId="0" fontId="19" fillId="15" borderId="1" xfId="0" applyFont="1" applyFill="1" applyBorder="1" applyAlignment="1">
      <alignment horizontal="center" vertical="center"/>
    </xf>
    <xf numFmtId="0" fontId="32" fillId="15" borderId="1" xfId="0" applyFont="1" applyFill="1" applyBorder="1" applyAlignment="1">
      <alignment horizontal="center" vertical="center"/>
    </xf>
    <xf numFmtId="14" fontId="19" fillId="15" borderId="1" xfId="0" applyNumberFormat="1" applyFont="1" applyFill="1" applyBorder="1" applyAlignment="1">
      <alignment vertical="center"/>
    </xf>
    <xf numFmtId="44" fontId="19" fillId="15" borderId="1" xfId="1" applyNumberFormat="1" applyFont="1" applyFill="1" applyBorder="1" applyAlignment="1">
      <alignment vertical="center"/>
    </xf>
    <xf numFmtId="0" fontId="19" fillId="15" borderId="1" xfId="0" applyFont="1" applyFill="1" applyBorder="1" applyAlignment="1">
      <alignment vertical="center"/>
    </xf>
    <xf numFmtId="0" fontId="19" fillId="15" borderId="1" xfId="0" applyFont="1" applyFill="1" applyBorder="1" applyAlignment="1">
      <alignment vertical="center" wrapText="1"/>
    </xf>
    <xf numFmtId="2" fontId="19" fillId="15" borderId="1" xfId="0" applyNumberFormat="1" applyFont="1" applyFill="1" applyBorder="1" applyAlignment="1">
      <alignment horizontal="center" vertical="center"/>
    </xf>
    <xf numFmtId="44" fontId="19" fillId="15" borderId="1" xfId="0" applyNumberFormat="1" applyFont="1" applyFill="1" applyBorder="1" applyAlignment="1">
      <alignment vertical="center"/>
    </xf>
    <xf numFmtId="2" fontId="19" fillId="15" borderId="1" xfId="0" applyNumberFormat="1" applyFont="1" applyFill="1" applyBorder="1" applyAlignment="1">
      <alignment horizontal="left" vertical="center"/>
    </xf>
    <xf numFmtId="0" fontId="19" fillId="15" borderId="1" xfId="1" applyNumberFormat="1" applyFont="1" applyFill="1" applyBorder="1" applyAlignment="1">
      <alignment horizontal="center" vertical="center"/>
    </xf>
    <xf numFmtId="14" fontId="19" fillId="15" borderId="1" xfId="0" applyNumberFormat="1" applyFont="1" applyFill="1" applyBorder="1" applyAlignment="1">
      <alignment horizontal="center" vertical="center"/>
    </xf>
    <xf numFmtId="44" fontId="19" fillId="15" borderId="1" xfId="0" applyNumberFormat="1" applyFont="1" applyFill="1" applyBorder="1" applyAlignment="1">
      <alignment horizontal="center" vertical="center"/>
    </xf>
    <xf numFmtId="0" fontId="19" fillId="16" borderId="1" xfId="0" applyFont="1" applyFill="1" applyBorder="1" applyAlignment="1">
      <alignment horizontal="center"/>
    </xf>
    <xf numFmtId="0" fontId="19" fillId="16" borderId="1" xfId="0" applyFont="1" applyFill="1" applyBorder="1" applyAlignment="1">
      <alignment horizontal="left" vertical="center"/>
    </xf>
    <xf numFmtId="0" fontId="19" fillId="16" borderId="1" xfId="0" applyFont="1" applyFill="1" applyBorder="1" applyAlignment="1">
      <alignment horizontal="center" vertical="center"/>
    </xf>
    <xf numFmtId="0" fontId="32" fillId="16" borderId="1" xfId="0" applyFont="1" applyFill="1" applyBorder="1" applyAlignment="1">
      <alignment horizontal="center" vertical="center"/>
    </xf>
    <xf numFmtId="14" fontId="19" fillId="16" borderId="1" xfId="0" applyNumberFormat="1" applyFont="1" applyFill="1" applyBorder="1" applyAlignment="1">
      <alignment vertical="center"/>
    </xf>
    <xf numFmtId="44" fontId="19" fillId="16" borderId="1" xfId="1" applyNumberFormat="1" applyFont="1" applyFill="1" applyBorder="1" applyAlignment="1">
      <alignment vertical="center"/>
    </xf>
    <xf numFmtId="0" fontId="19" fillId="16" borderId="1" xfId="0" applyFont="1" applyFill="1" applyBorder="1" applyAlignment="1">
      <alignment vertical="center"/>
    </xf>
    <xf numFmtId="0" fontId="19" fillId="16" borderId="1" xfId="0" applyFont="1" applyFill="1" applyBorder="1" applyAlignment="1">
      <alignment vertical="center" wrapText="1"/>
    </xf>
    <xf numFmtId="2" fontId="19" fillId="16" borderId="1" xfId="0" applyNumberFormat="1" applyFont="1" applyFill="1" applyBorder="1" applyAlignment="1">
      <alignment horizontal="center" vertical="center"/>
    </xf>
    <xf numFmtId="44" fontId="19" fillId="16" borderId="1" xfId="0" applyNumberFormat="1" applyFont="1" applyFill="1" applyBorder="1" applyAlignment="1">
      <alignment vertical="center"/>
    </xf>
    <xf numFmtId="2" fontId="19" fillId="16" borderId="1" xfId="0" applyNumberFormat="1" applyFont="1" applyFill="1" applyBorder="1" applyAlignment="1">
      <alignment horizontal="left" vertical="center"/>
    </xf>
    <xf numFmtId="49" fontId="32" fillId="16" borderId="1" xfId="1" applyNumberFormat="1" applyFont="1" applyFill="1" applyBorder="1" applyAlignment="1">
      <alignment horizontal="center" vertical="center"/>
    </xf>
    <xf numFmtId="44" fontId="19" fillId="16" borderId="1" xfId="0" applyNumberFormat="1" applyFont="1" applyFill="1" applyBorder="1" applyAlignment="1">
      <alignment horizontal="center" vertical="center"/>
    </xf>
    <xf numFmtId="43" fontId="14" fillId="6" borderId="1" xfId="1" applyFont="1" applyFill="1" applyBorder="1" applyAlignment="1">
      <alignment vertical="center" wrapText="1"/>
    </xf>
    <xf numFmtId="166" fontId="12" fillId="6" borderId="1" xfId="1" applyNumberFormat="1" applyFont="1" applyFill="1" applyBorder="1" applyAlignment="1">
      <alignment vertical="center" wrapText="1"/>
    </xf>
    <xf numFmtId="166" fontId="4" fillId="6" borderId="1" xfId="1" applyNumberFormat="1" applyFont="1" applyFill="1" applyBorder="1" applyAlignment="1">
      <alignment vertical="center"/>
    </xf>
    <xf numFmtId="0" fontId="38" fillId="0" borderId="0" xfId="0" applyFont="1"/>
    <xf numFmtId="44" fontId="39" fillId="6" borderId="1" xfId="0" applyNumberFormat="1" applyFont="1" applyFill="1" applyBorder="1" applyAlignment="1">
      <alignment vertical="center" wrapText="1"/>
    </xf>
    <xf numFmtId="44" fontId="14" fillId="7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20" fillId="0" borderId="0" xfId="0" applyFont="1" applyBorder="1" applyAlignment="1">
      <alignment horizontal="righ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righ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right"/>
    </xf>
    <xf numFmtId="0" fontId="22" fillId="2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22" fillId="0" borderId="2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 wrapText="1"/>
    </xf>
    <xf numFmtId="166" fontId="14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 vertical="center" wrapText="1"/>
    </xf>
    <xf numFmtId="0" fontId="14" fillId="6" borderId="1" xfId="0" applyFont="1" applyFill="1" applyBorder="1" applyAlignment="1">
      <alignment horizontal="left" vertical="center" wrapText="1"/>
    </xf>
    <xf numFmtId="166" fontId="14" fillId="6" borderId="1" xfId="0" applyNumberFormat="1" applyFont="1" applyFill="1" applyBorder="1" applyAlignment="1">
      <alignment horizontal="right" vertical="center" wrapText="1"/>
    </xf>
    <xf numFmtId="43" fontId="14" fillId="0" borderId="2" xfId="1" applyFont="1" applyBorder="1" applyAlignment="1">
      <alignment horizontal="center"/>
    </xf>
    <xf numFmtId="43" fontId="14" fillId="0" borderId="5" xfId="1" applyFont="1" applyBorder="1" applyAlignment="1">
      <alignment horizontal="center"/>
    </xf>
    <xf numFmtId="43" fontId="14" fillId="0" borderId="3" xfId="1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4" fillId="0" borderId="3" xfId="0" applyNumberFormat="1" applyFont="1" applyFill="1" applyBorder="1" applyAlignment="1">
      <alignment horizontal="center" vertical="center" wrapText="1"/>
    </xf>
    <xf numFmtId="166" fontId="12" fillId="6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9" fontId="14" fillId="0" borderId="2" xfId="0" applyNumberFormat="1" applyFont="1" applyBorder="1" applyAlignment="1">
      <alignment horizontal="center" vertical="center"/>
    </xf>
    <xf numFmtId="9" fontId="14" fillId="0" borderId="5" xfId="0" applyNumberFormat="1" applyFont="1" applyBorder="1" applyAlignment="1">
      <alignment horizontal="center" vertical="center"/>
    </xf>
    <xf numFmtId="9" fontId="14" fillId="0" borderId="3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2" fillId="0" borderId="0" xfId="3" applyFont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2" fillId="0" borderId="4" xfId="3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2" fillId="0" borderId="0" xfId="3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4" fontId="15" fillId="0" borderId="8" xfId="0" applyNumberFormat="1" applyFont="1" applyBorder="1" applyAlignment="1">
      <alignment horizontal="center" vertical="center" wrapText="1"/>
    </xf>
    <xf numFmtId="44" fontId="15" fillId="0" borderId="7" xfId="0" applyNumberFormat="1" applyFont="1" applyBorder="1" applyAlignment="1">
      <alignment horizontal="center" vertical="center" wrapText="1"/>
    </xf>
    <xf numFmtId="44" fontId="4" fillId="0" borderId="8" xfId="0" applyNumberFormat="1" applyFont="1" applyBorder="1" applyAlignment="1">
      <alignment horizontal="center" vertical="center"/>
    </xf>
    <xf numFmtId="44" fontId="4" fillId="0" borderId="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0" fontId="8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5" fillId="0" borderId="2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44" fontId="4" fillId="5" borderId="1" xfId="2" applyFont="1" applyFill="1" applyBorder="1" applyAlignment="1">
      <alignment horizontal="left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2" fillId="6" borderId="1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vertical="top" wrapText="1"/>
    </xf>
    <xf numFmtId="44" fontId="14" fillId="6" borderId="1" xfId="2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44" fontId="12" fillId="2" borderId="1" xfId="2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12" fillId="6" borderId="1" xfId="0" applyFont="1" applyFill="1" applyBorder="1" applyAlignment="1">
      <alignment horizontal="center" vertical="center" wrapText="1"/>
    </xf>
    <xf numFmtId="44" fontId="14" fillId="6" borderId="2" xfId="2" applyNumberFormat="1" applyFont="1" applyFill="1" applyBorder="1" applyAlignment="1">
      <alignment horizontal="left" vertical="center" wrapText="1"/>
    </xf>
    <xf numFmtId="44" fontId="14" fillId="6" borderId="3" xfId="2" applyNumberFormat="1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12" fillId="0" borderId="1" xfId="3" applyFont="1" applyBorder="1" applyAlignment="1">
      <alignment horizontal="left" vertical="center"/>
    </xf>
    <xf numFmtId="165" fontId="12" fillId="0" borderId="1" xfId="3" applyNumberFormat="1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/>
    </xf>
    <xf numFmtId="0" fontId="18" fillId="2" borderId="1" xfId="3" applyFont="1" applyFill="1" applyBorder="1" applyAlignment="1">
      <alignment horizontal="center" vertical="center"/>
    </xf>
    <xf numFmtId="0" fontId="18" fillId="2" borderId="1" xfId="3" quotePrefix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2" fillId="0" borderId="0" xfId="3" applyFont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4" fillId="0" borderId="2" xfId="3" applyFont="1" applyBorder="1" applyAlignment="1">
      <alignment horizontal="left" vertical="center"/>
    </xf>
    <xf numFmtId="0" fontId="14" fillId="0" borderId="3" xfId="3" applyFont="1" applyBorder="1" applyAlignment="1">
      <alignment horizontal="left" vertical="center"/>
    </xf>
    <xf numFmtId="0" fontId="14" fillId="0" borderId="1" xfId="3" applyFont="1" applyBorder="1" applyAlignment="1">
      <alignment horizontal="center" vertical="center"/>
    </xf>
    <xf numFmtId="0" fontId="12" fillId="0" borderId="0" xfId="3" applyFont="1" applyAlignment="1">
      <alignment horizontal="right" vertical="center"/>
    </xf>
    <xf numFmtId="0" fontId="12" fillId="2" borderId="2" xfId="3" applyFont="1" applyFill="1" applyBorder="1" applyAlignment="1">
      <alignment horizontal="left" vertical="center" wrapText="1"/>
    </xf>
    <xf numFmtId="0" fontId="12" fillId="2" borderId="5" xfId="3" applyFont="1" applyFill="1" applyBorder="1" applyAlignment="1">
      <alignment horizontal="left" vertical="center" wrapText="1"/>
    </xf>
    <xf numFmtId="0" fontId="12" fillId="2" borderId="3" xfId="3" applyFont="1" applyFill="1" applyBorder="1" applyAlignment="1">
      <alignment horizontal="left" vertical="center" wrapText="1"/>
    </xf>
    <xf numFmtId="14" fontId="12" fillId="6" borderId="1" xfId="3" applyNumberFormat="1" applyFont="1" applyFill="1" applyBorder="1" applyAlignment="1">
      <alignment horizontal="left" vertical="center"/>
    </xf>
    <xf numFmtId="0" fontId="12" fillId="0" borderId="1" xfId="3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left" vertical="justify" wrapText="1"/>
    </xf>
    <xf numFmtId="0" fontId="7" fillId="0" borderId="5" xfId="0" applyFont="1" applyBorder="1" applyAlignment="1">
      <alignment horizontal="left" vertical="justify" wrapText="1"/>
    </xf>
    <xf numFmtId="0" fontId="7" fillId="0" borderId="3" xfId="0" applyFont="1" applyBorder="1" applyAlignment="1">
      <alignment horizontal="left" vertical="justify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justify" vertical="justify" wrapText="1"/>
    </xf>
  </cellXfs>
  <cellStyles count="7">
    <cellStyle name="Moeda" xfId="2" builtinId="4"/>
    <cellStyle name="Moeda 2" xfId="5"/>
    <cellStyle name="Normal" xfId="0" builtinId="0"/>
    <cellStyle name="Normal 2" xfId="3"/>
    <cellStyle name="Porcentagem" xfId="6" builtinId="5"/>
    <cellStyle name="Vírgula" xfId="1" builtinId="3"/>
    <cellStyle name="Vírgula 2" xfId="4"/>
  </cellStyles>
  <dxfs count="0"/>
  <tableStyles count="0" defaultTableStyle="TableStyleMedium2" defaultPivotStyle="PivotStyleLight16"/>
  <colors>
    <mruColors>
      <color rgb="FFFFFF99"/>
      <color rgb="FFCC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14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M406"/>
  <sheetViews>
    <sheetView topLeftCell="C159" zoomScaleNormal="100" workbookViewId="0">
      <selection activeCell="I177" sqref="I177"/>
    </sheetView>
  </sheetViews>
  <sheetFormatPr defaultRowHeight="17.25" customHeight="1" x14ac:dyDescent="0.25"/>
  <cols>
    <col min="1" max="1" width="5.140625" style="69" customWidth="1"/>
    <col min="2" max="2" width="30.42578125" style="69" customWidth="1"/>
    <col min="3" max="3" width="17" style="69" bestFit="1" customWidth="1"/>
    <col min="4" max="4" width="19.5703125" style="69" customWidth="1"/>
    <col min="5" max="5" width="16" style="69" customWidth="1"/>
    <col min="6" max="6" width="9.5703125" style="69" customWidth="1"/>
    <col min="7" max="7" width="12.140625" style="69" customWidth="1"/>
    <col min="8" max="8" width="10.28515625" style="69" customWidth="1"/>
    <col min="9" max="9" width="14.140625" style="69" customWidth="1"/>
    <col min="10" max="10" width="34.28515625" style="384" bestFit="1" customWidth="1"/>
    <col min="11" max="11" width="9.85546875" style="69" bestFit="1" customWidth="1"/>
    <col min="12" max="12" width="13.28515625" style="69" bestFit="1" customWidth="1"/>
    <col min="13" max="13" width="9.85546875" style="69" bestFit="1" customWidth="1"/>
    <col min="14" max="16" width="9.140625" style="69"/>
    <col min="17" max="18" width="11.7109375" style="69" bestFit="1" customWidth="1"/>
    <col min="19" max="16384" width="9.140625" style="69"/>
  </cols>
  <sheetData>
    <row r="1" spans="1:10" ht="33.950000000000003" customHeight="1" x14ac:dyDescent="0.25">
      <c r="A1" s="396" t="s">
        <v>0</v>
      </c>
      <c r="B1" s="396"/>
      <c r="C1" s="396"/>
      <c r="D1" s="396"/>
      <c r="E1" s="396"/>
      <c r="F1" s="396"/>
      <c r="G1" s="396"/>
      <c r="H1" s="396"/>
      <c r="I1" s="396"/>
    </row>
    <row r="2" spans="1:10" ht="17.25" customHeight="1" x14ac:dyDescent="0.25">
      <c r="A2" s="392" t="s">
        <v>1</v>
      </c>
      <c r="B2" s="392"/>
      <c r="C2" s="392"/>
      <c r="D2" s="392"/>
      <c r="E2" s="392"/>
      <c r="F2" s="392"/>
      <c r="G2" s="392"/>
      <c r="H2" s="392"/>
      <c r="I2" s="392"/>
    </row>
    <row r="3" spans="1:10" ht="9.9499999999999993" customHeight="1" x14ac:dyDescent="0.25">
      <c r="A3" s="83"/>
      <c r="B3" s="83"/>
      <c r="C3" s="83"/>
      <c r="D3" s="83"/>
      <c r="E3" s="83"/>
      <c r="F3" s="83"/>
      <c r="G3" s="83"/>
      <c r="H3" s="83"/>
      <c r="I3" s="83"/>
    </row>
    <row r="4" spans="1:10" ht="17.25" customHeight="1" x14ac:dyDescent="0.25">
      <c r="A4" s="393" t="s">
        <v>171</v>
      </c>
      <c r="B4" s="393"/>
      <c r="C4" s="393"/>
      <c r="D4" s="393"/>
      <c r="E4" s="393" t="s">
        <v>227</v>
      </c>
      <c r="F4" s="393"/>
      <c r="G4" s="393"/>
      <c r="H4" s="393"/>
      <c r="I4" s="393"/>
    </row>
    <row r="5" spans="1:10" ht="17.25" customHeight="1" x14ac:dyDescent="0.25">
      <c r="A5" s="393"/>
      <c r="B5" s="393"/>
      <c r="C5" s="393"/>
      <c r="D5" s="393"/>
      <c r="E5" s="393" t="s">
        <v>178</v>
      </c>
      <c r="F5" s="393"/>
      <c r="G5" s="393"/>
      <c r="H5" s="393"/>
      <c r="I5" s="393"/>
    </row>
    <row r="6" spans="1:10" ht="45" customHeight="1" x14ac:dyDescent="0.25">
      <c r="A6" s="84" t="s">
        <v>2</v>
      </c>
      <c r="B6" s="84" t="s">
        <v>3</v>
      </c>
      <c r="C6" s="84" t="s">
        <v>4</v>
      </c>
      <c r="D6" s="94" t="s">
        <v>5</v>
      </c>
      <c r="E6" s="84" t="s">
        <v>6</v>
      </c>
      <c r="F6" s="94" t="s">
        <v>7</v>
      </c>
      <c r="G6" s="94" t="s">
        <v>8</v>
      </c>
      <c r="H6" s="94" t="s">
        <v>7</v>
      </c>
      <c r="I6" s="84" t="s">
        <v>9</v>
      </c>
    </row>
    <row r="7" spans="1:10" ht="17.25" customHeight="1" x14ac:dyDescent="0.25">
      <c r="A7" s="141">
        <v>1</v>
      </c>
      <c r="B7" s="91" t="s">
        <v>221</v>
      </c>
      <c r="C7" s="141" t="s">
        <v>222</v>
      </c>
      <c r="D7" s="157" t="s">
        <v>216</v>
      </c>
      <c r="E7" s="141">
        <v>6716068</v>
      </c>
      <c r="F7" s="189">
        <v>43312</v>
      </c>
      <c r="G7" s="157" t="s">
        <v>223</v>
      </c>
      <c r="H7" s="189">
        <v>43308</v>
      </c>
      <c r="I7" s="117">
        <v>1993.6</v>
      </c>
      <c r="J7" s="384" t="s">
        <v>472</v>
      </c>
    </row>
    <row r="8" spans="1:10" ht="17.25" customHeight="1" x14ac:dyDescent="0.25">
      <c r="A8" s="141">
        <v>2</v>
      </c>
      <c r="B8" s="91" t="s">
        <v>224</v>
      </c>
      <c r="C8" s="141" t="s">
        <v>285</v>
      </c>
      <c r="D8" s="157" t="s">
        <v>216</v>
      </c>
      <c r="E8" s="141">
        <v>6717148</v>
      </c>
      <c r="F8" s="189">
        <v>43312</v>
      </c>
      <c r="G8" s="157" t="s">
        <v>226</v>
      </c>
      <c r="H8" s="189">
        <v>43307</v>
      </c>
      <c r="I8" s="92">
        <v>2266.6</v>
      </c>
      <c r="J8" s="384" t="s">
        <v>457</v>
      </c>
    </row>
    <row r="9" spans="1:10" ht="17.25" customHeight="1" x14ac:dyDescent="0.25">
      <c r="A9" s="141">
        <v>3</v>
      </c>
      <c r="B9" s="91" t="s">
        <v>229</v>
      </c>
      <c r="C9" s="141" t="s">
        <v>244</v>
      </c>
      <c r="D9" s="157" t="s">
        <v>245</v>
      </c>
      <c r="E9" s="141">
        <v>3142254</v>
      </c>
      <c r="F9" s="189">
        <v>43312</v>
      </c>
      <c r="G9" s="141" t="s">
        <v>246</v>
      </c>
      <c r="H9" s="189">
        <v>43312</v>
      </c>
      <c r="I9" s="92">
        <v>2175</v>
      </c>
    </row>
    <row r="10" spans="1:10" ht="17.25" customHeight="1" x14ac:dyDescent="0.25">
      <c r="A10" s="141">
        <v>4</v>
      </c>
      <c r="B10" s="91" t="s">
        <v>179</v>
      </c>
      <c r="C10" s="141" t="s">
        <v>180</v>
      </c>
      <c r="D10" s="157" t="s">
        <v>245</v>
      </c>
      <c r="E10" s="141">
        <v>3142259</v>
      </c>
      <c r="F10" s="189">
        <v>43312</v>
      </c>
      <c r="G10" s="141" t="s">
        <v>246</v>
      </c>
      <c r="H10" s="189">
        <v>43312</v>
      </c>
      <c r="I10" s="92">
        <v>1676</v>
      </c>
    </row>
    <row r="11" spans="1:10" ht="17.25" customHeight="1" x14ac:dyDescent="0.25">
      <c r="A11" s="141">
        <v>5</v>
      </c>
      <c r="B11" s="93" t="s">
        <v>214</v>
      </c>
      <c r="C11" s="141" t="s">
        <v>215</v>
      </c>
      <c r="D11" s="157" t="s">
        <v>216</v>
      </c>
      <c r="E11" s="141">
        <v>3711572</v>
      </c>
      <c r="F11" s="189">
        <v>43312</v>
      </c>
      <c r="G11" s="157" t="s">
        <v>217</v>
      </c>
      <c r="H11" s="189">
        <v>43307</v>
      </c>
      <c r="I11" s="92">
        <v>1344</v>
      </c>
      <c r="J11" s="384" t="s">
        <v>458</v>
      </c>
    </row>
    <row r="12" spans="1:10" ht="17.25" customHeight="1" x14ac:dyDescent="0.25">
      <c r="A12" s="141">
        <v>6</v>
      </c>
      <c r="B12" s="91" t="s">
        <v>218</v>
      </c>
      <c r="C12" s="141" t="s">
        <v>219</v>
      </c>
      <c r="D12" s="157" t="s">
        <v>216</v>
      </c>
      <c r="E12" s="141">
        <v>3715227</v>
      </c>
      <c r="F12" s="189">
        <v>43312</v>
      </c>
      <c r="G12" s="157" t="s">
        <v>220</v>
      </c>
      <c r="H12" s="189">
        <v>43307</v>
      </c>
      <c r="I12" s="92">
        <v>1936</v>
      </c>
      <c r="J12" s="384" t="s">
        <v>458</v>
      </c>
    </row>
    <row r="13" spans="1:10" ht="23.1" customHeight="1" x14ac:dyDescent="0.25">
      <c r="A13" s="141">
        <v>7</v>
      </c>
      <c r="B13" s="226" t="s">
        <v>240</v>
      </c>
      <c r="C13" s="140" t="s">
        <v>199</v>
      </c>
      <c r="D13" s="157" t="s">
        <v>245</v>
      </c>
      <c r="E13" s="141">
        <v>5162305</v>
      </c>
      <c r="F13" s="189">
        <v>43325</v>
      </c>
      <c r="G13" s="141" t="s">
        <v>192</v>
      </c>
      <c r="H13" s="189">
        <v>43312</v>
      </c>
      <c r="I13" s="92">
        <v>382.97</v>
      </c>
    </row>
    <row r="14" spans="1:10" ht="23.1" customHeight="1" x14ac:dyDescent="0.25">
      <c r="A14" s="141">
        <v>8</v>
      </c>
      <c r="B14" s="226" t="s">
        <v>241</v>
      </c>
      <c r="C14" s="140" t="s">
        <v>198</v>
      </c>
      <c r="D14" s="157" t="s">
        <v>245</v>
      </c>
      <c r="E14" s="141">
        <v>6040561</v>
      </c>
      <c r="F14" s="189">
        <v>43325</v>
      </c>
      <c r="G14" s="141" t="s">
        <v>193</v>
      </c>
      <c r="H14" s="189">
        <v>43312</v>
      </c>
      <c r="I14" s="92">
        <v>21.9</v>
      </c>
    </row>
    <row r="15" spans="1:10" ht="23.1" customHeight="1" x14ac:dyDescent="0.25">
      <c r="A15" s="141">
        <v>9</v>
      </c>
      <c r="B15" s="226" t="s">
        <v>242</v>
      </c>
      <c r="C15" s="228" t="s">
        <v>198</v>
      </c>
      <c r="D15" s="235" t="s">
        <v>311</v>
      </c>
      <c r="E15" s="141">
        <v>6048301</v>
      </c>
      <c r="F15" s="189">
        <v>43325</v>
      </c>
      <c r="G15" s="141" t="s">
        <v>193</v>
      </c>
      <c r="H15" s="189">
        <v>43312</v>
      </c>
      <c r="I15" s="92">
        <v>42.55</v>
      </c>
    </row>
    <row r="16" spans="1:10" ht="23.1" customHeight="1" x14ac:dyDescent="0.25">
      <c r="A16" s="131">
        <v>10</v>
      </c>
      <c r="B16" s="226" t="s">
        <v>243</v>
      </c>
      <c r="C16" s="141" t="s">
        <v>267</v>
      </c>
      <c r="D16" s="235" t="s">
        <v>308</v>
      </c>
      <c r="E16" s="131">
        <v>2239322</v>
      </c>
      <c r="F16" s="190">
        <v>43325</v>
      </c>
      <c r="G16" s="131" t="s">
        <v>247</v>
      </c>
      <c r="H16" s="190">
        <v>43312</v>
      </c>
      <c r="I16" s="117">
        <v>340.42</v>
      </c>
    </row>
    <row r="17" spans="1:10" ht="23.1" customHeight="1" x14ac:dyDescent="0.25">
      <c r="A17" s="141">
        <v>11</v>
      </c>
      <c r="B17" s="226" t="s">
        <v>264</v>
      </c>
      <c r="C17" s="140" t="s">
        <v>198</v>
      </c>
      <c r="D17" s="157" t="s">
        <v>216</v>
      </c>
      <c r="E17" s="141">
        <v>6040588</v>
      </c>
      <c r="F17" s="189">
        <v>43328</v>
      </c>
      <c r="G17" s="141" t="s">
        <v>193</v>
      </c>
      <c r="H17" s="189" t="s">
        <v>265</v>
      </c>
      <c r="I17" s="92">
        <v>31.8</v>
      </c>
    </row>
    <row r="18" spans="1:10" ht="23.1" customHeight="1" x14ac:dyDescent="0.25">
      <c r="A18" s="141">
        <v>12</v>
      </c>
      <c r="B18" s="226" t="s">
        <v>266</v>
      </c>
      <c r="C18" s="140" t="s">
        <v>199</v>
      </c>
      <c r="D18" s="157" t="s">
        <v>216</v>
      </c>
      <c r="E18" s="141">
        <v>51602305</v>
      </c>
      <c r="F18" s="189">
        <v>43332</v>
      </c>
      <c r="G18" s="141" t="s">
        <v>192</v>
      </c>
      <c r="H18" s="189" t="s">
        <v>265</v>
      </c>
      <c r="I18" s="92">
        <v>1878</v>
      </c>
    </row>
    <row r="19" spans="1:10" ht="17.25" customHeight="1" x14ac:dyDescent="0.25">
      <c r="A19" s="141">
        <v>13</v>
      </c>
      <c r="B19" s="91" t="s">
        <v>224</v>
      </c>
      <c r="C19" s="141" t="s">
        <v>285</v>
      </c>
      <c r="D19" s="157" t="s">
        <v>216</v>
      </c>
      <c r="E19" s="141">
        <v>6018784</v>
      </c>
      <c r="F19" s="189">
        <v>43343</v>
      </c>
      <c r="G19" s="141" t="s">
        <v>280</v>
      </c>
      <c r="H19" s="189">
        <v>43343</v>
      </c>
      <c r="I19" s="117">
        <v>3609.03</v>
      </c>
      <c r="J19" s="384" t="s">
        <v>459</v>
      </c>
    </row>
    <row r="20" spans="1:10" ht="17.100000000000001" customHeight="1" x14ac:dyDescent="0.25">
      <c r="A20" s="387" t="s">
        <v>138</v>
      </c>
      <c r="B20" s="387"/>
      <c r="C20" s="387"/>
      <c r="D20" s="387"/>
      <c r="E20" s="387"/>
      <c r="F20" s="387"/>
      <c r="G20" s="387"/>
      <c r="H20" s="387"/>
      <c r="I20" s="119">
        <f>SUM(I7:I19)</f>
        <v>17697.87</v>
      </c>
    </row>
    <row r="21" spans="1:10" ht="36" customHeight="1" x14ac:dyDescent="0.25">
      <c r="A21" s="389" t="s">
        <v>173</v>
      </c>
      <c r="B21" s="389"/>
      <c r="C21" s="389"/>
      <c r="D21" s="389"/>
      <c r="E21" s="389" t="s">
        <v>476</v>
      </c>
      <c r="F21" s="389"/>
      <c r="G21" s="389"/>
      <c r="H21" s="389"/>
      <c r="I21" s="389"/>
    </row>
    <row r="22" spans="1:10" ht="30.6" customHeight="1" x14ac:dyDescent="0.25">
      <c r="A22" s="395" t="s">
        <v>169</v>
      </c>
      <c r="B22" s="395"/>
      <c r="C22" s="395"/>
      <c r="D22" s="395"/>
      <c r="E22" s="395" t="s">
        <v>169</v>
      </c>
      <c r="F22" s="395"/>
      <c r="G22" s="395"/>
      <c r="H22" s="395"/>
      <c r="I22" s="395"/>
    </row>
    <row r="23" spans="1:10" ht="33.950000000000003" customHeight="1" x14ac:dyDescent="0.25">
      <c r="A23" s="391" t="s">
        <v>0</v>
      </c>
      <c r="B23" s="391"/>
      <c r="C23" s="391"/>
      <c r="D23" s="391"/>
      <c r="E23" s="391"/>
      <c r="F23" s="391"/>
      <c r="G23" s="391"/>
      <c r="H23" s="391"/>
      <c r="I23" s="391"/>
    </row>
    <row r="24" spans="1:10" ht="20.25" x14ac:dyDescent="0.25">
      <c r="A24" s="392" t="s">
        <v>1</v>
      </c>
      <c r="B24" s="392"/>
      <c r="C24" s="392"/>
      <c r="D24" s="392"/>
      <c r="E24" s="392"/>
      <c r="F24" s="392"/>
      <c r="G24" s="392"/>
      <c r="H24" s="392"/>
      <c r="I24" s="392"/>
    </row>
    <row r="25" spans="1:10" ht="13.5" customHeight="1" x14ac:dyDescent="0.25">
      <c r="A25" s="83"/>
      <c r="B25" s="83"/>
      <c r="C25" s="83"/>
      <c r="D25" s="83"/>
      <c r="E25" s="83"/>
      <c r="F25" s="83"/>
      <c r="G25" s="83"/>
      <c r="H25" s="83"/>
      <c r="I25" s="83"/>
    </row>
    <row r="26" spans="1:10" ht="17.25" customHeight="1" x14ac:dyDescent="0.25">
      <c r="A26" s="393" t="s">
        <v>171</v>
      </c>
      <c r="B26" s="393"/>
      <c r="C26" s="393"/>
      <c r="D26" s="393"/>
      <c r="E26" s="393" t="s">
        <v>227</v>
      </c>
      <c r="F26" s="393"/>
      <c r="G26" s="393"/>
      <c r="H26" s="393"/>
      <c r="I26" s="393"/>
    </row>
    <row r="27" spans="1:10" ht="17.25" customHeight="1" x14ac:dyDescent="0.25">
      <c r="A27" s="393"/>
      <c r="B27" s="393"/>
      <c r="C27" s="393"/>
      <c r="D27" s="393"/>
      <c r="E27" s="393" t="str">
        <f>E5</f>
        <v>PARCELA: ÚNICA</v>
      </c>
      <c r="F27" s="393"/>
      <c r="G27" s="393"/>
      <c r="H27" s="393"/>
      <c r="I27" s="393"/>
    </row>
    <row r="28" spans="1:10" ht="42" customHeight="1" x14ac:dyDescent="0.25">
      <c r="A28" s="94" t="s">
        <v>2</v>
      </c>
      <c r="B28" s="94" t="s">
        <v>3</v>
      </c>
      <c r="C28" s="94" t="s">
        <v>4</v>
      </c>
      <c r="D28" s="94" t="s">
        <v>5</v>
      </c>
      <c r="E28" s="94" t="s">
        <v>6</v>
      </c>
      <c r="F28" s="94" t="s">
        <v>7</v>
      </c>
      <c r="G28" s="94" t="s">
        <v>8</v>
      </c>
      <c r="H28" s="94" t="s">
        <v>7</v>
      </c>
      <c r="I28" s="94" t="s">
        <v>9</v>
      </c>
    </row>
    <row r="29" spans="1:10" ht="15" x14ac:dyDescent="0.25">
      <c r="A29" s="387" t="s">
        <v>139</v>
      </c>
      <c r="B29" s="387"/>
      <c r="C29" s="387"/>
      <c r="D29" s="387"/>
      <c r="E29" s="387"/>
      <c r="F29" s="387"/>
      <c r="G29" s="387"/>
      <c r="H29" s="387"/>
      <c r="I29" s="119">
        <f>I20</f>
        <v>17697.87</v>
      </c>
    </row>
    <row r="30" spans="1:10" ht="17.25" customHeight="1" x14ac:dyDescent="0.25">
      <c r="A30" s="141">
        <v>14</v>
      </c>
      <c r="B30" s="91" t="s">
        <v>179</v>
      </c>
      <c r="C30" s="141" t="s">
        <v>180</v>
      </c>
      <c r="D30" s="157" t="s">
        <v>245</v>
      </c>
      <c r="E30" s="141">
        <v>3142883</v>
      </c>
      <c r="F30" s="189">
        <v>43343</v>
      </c>
      <c r="G30" s="141" t="s">
        <v>246</v>
      </c>
      <c r="H30" s="189">
        <v>43343</v>
      </c>
      <c r="I30" s="92">
        <v>1677</v>
      </c>
    </row>
    <row r="31" spans="1:10" ht="17.25" customHeight="1" x14ac:dyDescent="0.25">
      <c r="A31" s="111">
        <v>16</v>
      </c>
      <c r="B31" s="91" t="s">
        <v>229</v>
      </c>
      <c r="C31" s="141" t="s">
        <v>244</v>
      </c>
      <c r="D31" s="157" t="s">
        <v>245</v>
      </c>
      <c r="E31" s="141">
        <v>3142887</v>
      </c>
      <c r="F31" s="189">
        <v>43343</v>
      </c>
      <c r="G31" s="141" t="s">
        <v>246</v>
      </c>
      <c r="H31" s="189">
        <v>43343</v>
      </c>
      <c r="I31" s="92">
        <v>2174</v>
      </c>
    </row>
    <row r="32" spans="1:10" ht="17.25" customHeight="1" x14ac:dyDescent="0.25">
      <c r="A32" s="111">
        <v>17</v>
      </c>
      <c r="B32" s="93" t="s">
        <v>214</v>
      </c>
      <c r="C32" s="141" t="s">
        <v>215</v>
      </c>
      <c r="D32" s="157" t="s">
        <v>216</v>
      </c>
      <c r="E32" s="141">
        <v>3711323</v>
      </c>
      <c r="F32" s="189">
        <v>43343</v>
      </c>
      <c r="G32" s="157" t="s">
        <v>278</v>
      </c>
      <c r="H32" s="189">
        <v>43343</v>
      </c>
      <c r="I32" s="92">
        <v>1764</v>
      </c>
      <c r="J32" s="384" t="s">
        <v>460</v>
      </c>
    </row>
    <row r="33" spans="1:10" ht="17.25" customHeight="1" x14ac:dyDescent="0.25">
      <c r="A33" s="111">
        <v>18</v>
      </c>
      <c r="B33" s="91" t="s">
        <v>221</v>
      </c>
      <c r="C33" s="141" t="s">
        <v>222</v>
      </c>
      <c r="D33" s="157" t="s">
        <v>216</v>
      </c>
      <c r="E33" s="141">
        <v>3711891</v>
      </c>
      <c r="F33" s="189">
        <v>43343</v>
      </c>
      <c r="G33" s="157" t="s">
        <v>277</v>
      </c>
      <c r="H33" s="189">
        <v>43343</v>
      </c>
      <c r="I33" s="117">
        <v>2706.9</v>
      </c>
      <c r="J33" s="384" t="s">
        <v>461</v>
      </c>
    </row>
    <row r="34" spans="1:10" ht="17.25" customHeight="1" x14ac:dyDescent="0.25">
      <c r="A34" s="111">
        <v>19</v>
      </c>
      <c r="B34" s="91" t="s">
        <v>218</v>
      </c>
      <c r="C34" s="141" t="s">
        <v>219</v>
      </c>
      <c r="D34" s="157" t="s">
        <v>216</v>
      </c>
      <c r="E34" s="141">
        <v>3715011</v>
      </c>
      <c r="F34" s="189">
        <v>43343</v>
      </c>
      <c r="G34" s="157" t="s">
        <v>279</v>
      </c>
      <c r="H34" s="189">
        <v>43343</v>
      </c>
      <c r="I34" s="92">
        <v>2902.42</v>
      </c>
      <c r="J34" s="384" t="s">
        <v>460</v>
      </c>
    </row>
    <row r="35" spans="1:10" ht="23.1" customHeight="1" x14ac:dyDescent="0.25">
      <c r="A35" s="111">
        <v>20</v>
      </c>
      <c r="B35" s="234" t="s">
        <v>284</v>
      </c>
      <c r="C35" s="141" t="s">
        <v>267</v>
      </c>
      <c r="D35" s="235" t="s">
        <v>308</v>
      </c>
      <c r="E35" s="141">
        <v>2239280</v>
      </c>
      <c r="F35" s="189">
        <v>43349</v>
      </c>
      <c r="G35" s="141" t="s">
        <v>286</v>
      </c>
      <c r="H35" s="189">
        <v>43343</v>
      </c>
      <c r="I35" s="92">
        <v>340.42</v>
      </c>
    </row>
    <row r="36" spans="1:10" ht="23.1" customHeight="1" x14ac:dyDescent="0.25">
      <c r="A36" s="111">
        <v>21</v>
      </c>
      <c r="B36" s="226" t="s">
        <v>290</v>
      </c>
      <c r="C36" s="140" t="s">
        <v>199</v>
      </c>
      <c r="D36" s="157" t="s">
        <v>245</v>
      </c>
      <c r="E36" s="141">
        <v>5162305</v>
      </c>
      <c r="F36" s="189">
        <v>43362</v>
      </c>
      <c r="G36" s="141" t="s">
        <v>192</v>
      </c>
      <c r="H36" s="189">
        <v>43343</v>
      </c>
      <c r="I36" s="92">
        <v>382.97</v>
      </c>
    </row>
    <row r="37" spans="1:10" ht="23.1" customHeight="1" x14ac:dyDescent="0.25">
      <c r="A37" s="111">
        <v>22</v>
      </c>
      <c r="B37" s="226" t="s">
        <v>293</v>
      </c>
      <c r="C37" s="140" t="s">
        <v>199</v>
      </c>
      <c r="D37" s="157" t="s">
        <v>216</v>
      </c>
      <c r="E37" s="141">
        <v>5162305</v>
      </c>
      <c r="F37" s="189">
        <v>43362</v>
      </c>
      <c r="G37" s="141" t="s">
        <v>192</v>
      </c>
      <c r="H37" s="189">
        <v>43343</v>
      </c>
      <c r="I37" s="92">
        <v>2835</v>
      </c>
    </row>
    <row r="38" spans="1:10" ht="23.1" customHeight="1" x14ac:dyDescent="0.25">
      <c r="A38" s="111">
        <v>23</v>
      </c>
      <c r="B38" s="226" t="s">
        <v>291</v>
      </c>
      <c r="C38" s="140" t="s">
        <v>198</v>
      </c>
      <c r="D38" s="157" t="s">
        <v>245</v>
      </c>
      <c r="E38" s="141">
        <v>6040561</v>
      </c>
      <c r="F38" s="189">
        <v>43362</v>
      </c>
      <c r="G38" s="141" t="s">
        <v>193</v>
      </c>
      <c r="H38" s="189">
        <v>43343</v>
      </c>
      <c r="I38" s="92">
        <v>21.9</v>
      </c>
    </row>
    <row r="39" spans="1:10" ht="23.1" customHeight="1" x14ac:dyDescent="0.25">
      <c r="A39" s="111">
        <v>24</v>
      </c>
      <c r="B39" s="226" t="s">
        <v>294</v>
      </c>
      <c r="C39" s="140" t="s">
        <v>198</v>
      </c>
      <c r="D39" s="157" t="s">
        <v>216</v>
      </c>
      <c r="E39" s="141">
        <v>6040588</v>
      </c>
      <c r="F39" s="189">
        <v>43362</v>
      </c>
      <c r="G39" s="141" t="s">
        <v>193</v>
      </c>
      <c r="H39" s="189">
        <v>43343</v>
      </c>
      <c r="I39" s="92">
        <v>357.65</v>
      </c>
    </row>
    <row r="40" spans="1:10" ht="23.1" customHeight="1" x14ac:dyDescent="0.25">
      <c r="A40" s="111">
        <v>25</v>
      </c>
      <c r="B40" s="226" t="s">
        <v>292</v>
      </c>
      <c r="C40" s="228" t="s">
        <v>198</v>
      </c>
      <c r="D40" s="235" t="s">
        <v>311</v>
      </c>
      <c r="E40" s="141">
        <v>6048301</v>
      </c>
      <c r="F40" s="189">
        <v>43362</v>
      </c>
      <c r="G40" s="141" t="s">
        <v>193</v>
      </c>
      <c r="H40" s="189">
        <v>43343</v>
      </c>
      <c r="I40" s="92">
        <v>42.55</v>
      </c>
    </row>
    <row r="41" spans="1:10" ht="17.25" customHeight="1" x14ac:dyDescent="0.25">
      <c r="A41" s="387" t="s">
        <v>138</v>
      </c>
      <c r="B41" s="387"/>
      <c r="C41" s="387"/>
      <c r="D41" s="387"/>
      <c r="E41" s="387"/>
      <c r="F41" s="387"/>
      <c r="G41" s="387"/>
      <c r="H41" s="387"/>
      <c r="I41" s="119">
        <f>SUM(I29:I40)</f>
        <v>32902.680000000008</v>
      </c>
    </row>
    <row r="42" spans="1:10" ht="36" customHeight="1" x14ac:dyDescent="0.25">
      <c r="A42" s="389" t="s">
        <v>173</v>
      </c>
      <c r="B42" s="389"/>
      <c r="C42" s="389"/>
      <c r="D42" s="389"/>
      <c r="E42" s="389" t="s">
        <v>477</v>
      </c>
      <c r="F42" s="389"/>
      <c r="G42" s="389"/>
      <c r="H42" s="389"/>
      <c r="I42" s="389"/>
    </row>
    <row r="43" spans="1:10" ht="33.75" customHeight="1" x14ac:dyDescent="0.25">
      <c r="A43" s="395" t="s">
        <v>169</v>
      </c>
      <c r="B43" s="395"/>
      <c r="C43" s="395"/>
      <c r="D43" s="395"/>
      <c r="E43" s="395" t="s">
        <v>174</v>
      </c>
      <c r="F43" s="395"/>
      <c r="G43" s="395"/>
      <c r="H43" s="395"/>
      <c r="I43" s="395"/>
    </row>
    <row r="44" spans="1:10" ht="33.950000000000003" customHeight="1" x14ac:dyDescent="0.25">
      <c r="A44" s="391" t="s">
        <v>0</v>
      </c>
      <c r="B44" s="391"/>
      <c r="C44" s="391"/>
      <c r="D44" s="391"/>
      <c r="E44" s="391"/>
      <c r="F44" s="391"/>
      <c r="G44" s="391"/>
      <c r="H44" s="391"/>
      <c r="I44" s="391"/>
    </row>
    <row r="45" spans="1:10" ht="17.25" customHeight="1" x14ac:dyDescent="0.25">
      <c r="A45" s="392" t="s">
        <v>1</v>
      </c>
      <c r="B45" s="392"/>
      <c r="C45" s="392"/>
      <c r="D45" s="392"/>
      <c r="E45" s="392"/>
      <c r="F45" s="392"/>
      <c r="G45" s="392"/>
      <c r="H45" s="392"/>
      <c r="I45" s="392"/>
    </row>
    <row r="46" spans="1:10" ht="13.5" customHeight="1" x14ac:dyDescent="0.25">
      <c r="A46" s="83"/>
      <c r="B46" s="83"/>
      <c r="C46" s="83"/>
      <c r="D46" s="83"/>
      <c r="E46" s="83"/>
      <c r="F46" s="83"/>
      <c r="G46" s="83"/>
      <c r="H46" s="83"/>
      <c r="I46" s="83"/>
    </row>
    <row r="47" spans="1:10" ht="17.25" customHeight="1" x14ac:dyDescent="0.25">
      <c r="A47" s="393" t="s">
        <v>171</v>
      </c>
      <c r="B47" s="393"/>
      <c r="C47" s="393"/>
      <c r="D47" s="393"/>
      <c r="E47" s="393" t="s">
        <v>227</v>
      </c>
      <c r="F47" s="393"/>
      <c r="G47" s="393"/>
      <c r="H47" s="393"/>
      <c r="I47" s="393"/>
    </row>
    <row r="48" spans="1:10" ht="17.25" customHeight="1" x14ac:dyDescent="0.25">
      <c r="A48" s="393"/>
      <c r="B48" s="393"/>
      <c r="C48" s="393"/>
      <c r="D48" s="393"/>
      <c r="E48" s="393" t="str">
        <f>E5</f>
        <v>PARCELA: ÚNICA</v>
      </c>
      <c r="F48" s="393"/>
      <c r="G48" s="393"/>
      <c r="H48" s="393"/>
      <c r="I48" s="393"/>
    </row>
    <row r="49" spans="1:10" ht="24" x14ac:dyDescent="0.25">
      <c r="A49" s="84" t="s">
        <v>2</v>
      </c>
      <c r="B49" s="84" t="s">
        <v>3</v>
      </c>
      <c r="C49" s="84" t="s">
        <v>4</v>
      </c>
      <c r="D49" s="94" t="s">
        <v>5</v>
      </c>
      <c r="E49" s="84" t="s">
        <v>6</v>
      </c>
      <c r="F49" s="84" t="s">
        <v>7</v>
      </c>
      <c r="G49" s="84" t="s">
        <v>8</v>
      </c>
      <c r="H49" s="84" t="s">
        <v>7</v>
      </c>
      <c r="I49" s="84" t="s">
        <v>9</v>
      </c>
    </row>
    <row r="50" spans="1:10" ht="17.25" customHeight="1" x14ac:dyDescent="0.25">
      <c r="A50" s="387" t="s">
        <v>139</v>
      </c>
      <c r="B50" s="387"/>
      <c r="C50" s="387"/>
      <c r="D50" s="387"/>
      <c r="E50" s="387"/>
      <c r="F50" s="387"/>
      <c r="G50" s="387"/>
      <c r="H50" s="387"/>
      <c r="I50" s="119">
        <f>I41</f>
        <v>32902.680000000008</v>
      </c>
    </row>
    <row r="51" spans="1:10" ht="17.25" customHeight="1" x14ac:dyDescent="0.25">
      <c r="A51" s="111">
        <v>26</v>
      </c>
      <c r="B51" s="91" t="s">
        <v>224</v>
      </c>
      <c r="C51" s="141" t="s">
        <v>285</v>
      </c>
      <c r="D51" s="157" t="s">
        <v>216</v>
      </c>
      <c r="E51" s="141">
        <v>2556218</v>
      </c>
      <c r="F51" s="189">
        <v>43371</v>
      </c>
      <c r="G51" s="157" t="s">
        <v>295</v>
      </c>
      <c r="H51" s="189">
        <v>43369</v>
      </c>
      <c r="I51" s="92">
        <v>2059.4</v>
      </c>
      <c r="J51" s="384" t="s">
        <v>458</v>
      </c>
    </row>
    <row r="52" spans="1:10" ht="17.25" customHeight="1" x14ac:dyDescent="0.25">
      <c r="A52" s="111">
        <v>27</v>
      </c>
      <c r="B52" s="91" t="s">
        <v>179</v>
      </c>
      <c r="C52" s="141" t="s">
        <v>180</v>
      </c>
      <c r="D52" s="157" t="s">
        <v>245</v>
      </c>
      <c r="E52" s="141">
        <v>3142591</v>
      </c>
      <c r="F52" s="189">
        <v>43371</v>
      </c>
      <c r="G52" s="157" t="s">
        <v>246</v>
      </c>
      <c r="H52" s="189">
        <v>43371</v>
      </c>
      <c r="I52" s="92">
        <v>1676</v>
      </c>
    </row>
    <row r="53" spans="1:10" ht="17.25" customHeight="1" x14ac:dyDescent="0.25">
      <c r="A53" s="111">
        <v>28</v>
      </c>
      <c r="B53" s="91" t="s">
        <v>229</v>
      </c>
      <c r="C53" s="141" t="s">
        <v>244</v>
      </c>
      <c r="D53" s="157" t="s">
        <v>245</v>
      </c>
      <c r="E53" s="141">
        <v>3142593</v>
      </c>
      <c r="F53" s="189">
        <v>43371</v>
      </c>
      <c r="G53" s="157" t="s">
        <v>246</v>
      </c>
      <c r="H53" s="189">
        <v>43371</v>
      </c>
      <c r="I53" s="92">
        <v>2174</v>
      </c>
    </row>
    <row r="54" spans="1:10" ht="17.25" customHeight="1" x14ac:dyDescent="0.25">
      <c r="A54" s="111">
        <v>29</v>
      </c>
      <c r="B54" s="93" t="s">
        <v>214</v>
      </c>
      <c r="C54" s="141" t="s">
        <v>215</v>
      </c>
      <c r="D54" s="157" t="s">
        <v>216</v>
      </c>
      <c r="E54" s="141">
        <v>3711090</v>
      </c>
      <c r="F54" s="189">
        <v>43371</v>
      </c>
      <c r="G54" s="157" t="s">
        <v>296</v>
      </c>
      <c r="H54" s="189">
        <v>43370</v>
      </c>
      <c r="I54" s="92">
        <v>1288</v>
      </c>
      <c r="J54" s="384" t="s">
        <v>473</v>
      </c>
    </row>
    <row r="55" spans="1:10" ht="17.25" customHeight="1" x14ac:dyDescent="0.25">
      <c r="A55" s="111">
        <v>30</v>
      </c>
      <c r="B55" s="91" t="s">
        <v>221</v>
      </c>
      <c r="C55" s="141" t="s">
        <v>222</v>
      </c>
      <c r="D55" s="157" t="s">
        <v>216</v>
      </c>
      <c r="E55" s="141">
        <v>3711598</v>
      </c>
      <c r="F55" s="189">
        <v>43371</v>
      </c>
      <c r="G55" s="157" t="s">
        <v>297</v>
      </c>
      <c r="H55" s="189">
        <v>43371</v>
      </c>
      <c r="I55" s="117">
        <v>1848</v>
      </c>
    </row>
    <row r="56" spans="1:10" ht="17.25" customHeight="1" x14ac:dyDescent="0.25">
      <c r="A56" s="111">
        <v>31</v>
      </c>
      <c r="B56" s="91" t="s">
        <v>218</v>
      </c>
      <c r="C56" s="141" t="s">
        <v>219</v>
      </c>
      <c r="D56" s="157" t="s">
        <v>216</v>
      </c>
      <c r="E56" s="141">
        <v>3715595</v>
      </c>
      <c r="F56" s="189">
        <v>43371</v>
      </c>
      <c r="G56" s="157" t="s">
        <v>298</v>
      </c>
      <c r="H56" s="189">
        <v>43371</v>
      </c>
      <c r="I56" s="92">
        <v>1936</v>
      </c>
      <c r="J56" s="384" t="s">
        <v>458</v>
      </c>
    </row>
    <row r="57" spans="1:10" ht="24" customHeight="1" x14ac:dyDescent="0.25">
      <c r="A57" s="111">
        <v>32</v>
      </c>
      <c r="B57" s="226" t="s">
        <v>299</v>
      </c>
      <c r="C57" s="140" t="s">
        <v>199</v>
      </c>
      <c r="D57" s="157" t="s">
        <v>245</v>
      </c>
      <c r="E57" s="141">
        <v>5162305</v>
      </c>
      <c r="F57" s="189">
        <v>43378</v>
      </c>
      <c r="G57" s="157" t="s">
        <v>192</v>
      </c>
      <c r="H57" s="189">
        <v>43371</v>
      </c>
      <c r="I57" s="92">
        <v>382.97</v>
      </c>
    </row>
    <row r="58" spans="1:10" ht="24" customHeight="1" x14ac:dyDescent="0.25">
      <c r="A58" s="111">
        <v>33</v>
      </c>
      <c r="B58" s="226" t="s">
        <v>300</v>
      </c>
      <c r="C58" s="140" t="s">
        <v>199</v>
      </c>
      <c r="D58" s="157" t="s">
        <v>216</v>
      </c>
      <c r="E58" s="141">
        <v>5162305</v>
      </c>
      <c r="F58" s="189">
        <v>43378</v>
      </c>
      <c r="G58" s="157" t="s">
        <v>192</v>
      </c>
      <c r="H58" s="189">
        <v>43371</v>
      </c>
      <c r="I58" s="92">
        <v>1786</v>
      </c>
    </row>
    <row r="59" spans="1:10" ht="24" customHeight="1" x14ac:dyDescent="0.25">
      <c r="A59" s="111">
        <v>34</v>
      </c>
      <c r="B59" s="226" t="s">
        <v>301</v>
      </c>
      <c r="C59" s="140" t="s">
        <v>198</v>
      </c>
      <c r="D59" s="157" t="s">
        <v>245</v>
      </c>
      <c r="E59" s="141">
        <v>6040561</v>
      </c>
      <c r="F59" s="189">
        <v>43378</v>
      </c>
      <c r="G59" s="157" t="s">
        <v>193</v>
      </c>
      <c r="H59" s="189">
        <v>43371</v>
      </c>
      <c r="I59" s="92">
        <v>21.9</v>
      </c>
    </row>
    <row r="60" spans="1:10" ht="24" customHeight="1" x14ac:dyDescent="0.25">
      <c r="A60" s="111">
        <v>35</v>
      </c>
      <c r="B60" s="226" t="s">
        <v>302</v>
      </c>
      <c r="C60" s="228" t="s">
        <v>198</v>
      </c>
      <c r="D60" s="235" t="s">
        <v>311</v>
      </c>
      <c r="E60" s="141">
        <v>6048301</v>
      </c>
      <c r="F60" s="189">
        <v>43378</v>
      </c>
      <c r="G60" s="157" t="s">
        <v>193</v>
      </c>
      <c r="H60" s="189">
        <v>43371</v>
      </c>
      <c r="I60" s="92">
        <v>42.55</v>
      </c>
    </row>
    <row r="61" spans="1:10" ht="24" customHeight="1" x14ac:dyDescent="0.25">
      <c r="A61" s="118">
        <v>36</v>
      </c>
      <c r="B61" s="226" t="s">
        <v>303</v>
      </c>
      <c r="C61" s="141" t="s">
        <v>267</v>
      </c>
      <c r="D61" s="235" t="s">
        <v>308</v>
      </c>
      <c r="E61" s="141">
        <v>2239862</v>
      </c>
      <c r="F61" s="189">
        <v>43378</v>
      </c>
      <c r="G61" s="157" t="s">
        <v>286</v>
      </c>
      <c r="H61" s="189">
        <v>43371</v>
      </c>
      <c r="I61" s="92">
        <v>340.42</v>
      </c>
    </row>
    <row r="62" spans="1:10" ht="24" customHeight="1" x14ac:dyDescent="0.25">
      <c r="A62" s="111">
        <v>37</v>
      </c>
      <c r="B62" s="226" t="s">
        <v>337</v>
      </c>
      <c r="C62" s="140" t="s">
        <v>198</v>
      </c>
      <c r="D62" s="157" t="s">
        <v>216</v>
      </c>
      <c r="E62" s="141">
        <v>6040588</v>
      </c>
      <c r="F62" s="189">
        <v>43390</v>
      </c>
      <c r="G62" s="157" t="s">
        <v>193</v>
      </c>
      <c r="H62" s="189">
        <v>43373</v>
      </c>
      <c r="I62" s="92">
        <v>12.6</v>
      </c>
    </row>
    <row r="63" spans="1:10" ht="17.25" customHeight="1" x14ac:dyDescent="0.25">
      <c r="A63" s="387" t="s">
        <v>138</v>
      </c>
      <c r="B63" s="387"/>
      <c r="C63" s="387"/>
      <c r="D63" s="387"/>
      <c r="E63" s="387"/>
      <c r="F63" s="387"/>
      <c r="G63" s="387"/>
      <c r="H63" s="387"/>
      <c r="I63" s="119">
        <f>SUM(I50:I62)</f>
        <v>46470.520000000011</v>
      </c>
    </row>
    <row r="64" spans="1:10" ht="36" customHeight="1" x14ac:dyDescent="0.25">
      <c r="A64" s="389" t="s">
        <v>173</v>
      </c>
      <c r="B64" s="389"/>
      <c r="C64" s="389"/>
      <c r="D64" s="389"/>
      <c r="E64" s="389" t="s">
        <v>478</v>
      </c>
      <c r="F64" s="389"/>
      <c r="G64" s="389"/>
      <c r="H64" s="389"/>
      <c r="I64" s="389"/>
    </row>
    <row r="65" spans="1:10" ht="33" customHeight="1" x14ac:dyDescent="0.25">
      <c r="A65" s="395" t="s">
        <v>169</v>
      </c>
      <c r="B65" s="395"/>
      <c r="C65" s="395"/>
      <c r="D65" s="395"/>
      <c r="E65" s="395" t="s">
        <v>169</v>
      </c>
      <c r="F65" s="395"/>
      <c r="G65" s="395"/>
      <c r="H65" s="395"/>
      <c r="I65" s="395"/>
    </row>
    <row r="66" spans="1:10" ht="33.950000000000003" customHeight="1" x14ac:dyDescent="0.25">
      <c r="A66" s="391" t="s">
        <v>0</v>
      </c>
      <c r="B66" s="391"/>
      <c r="C66" s="391"/>
      <c r="D66" s="391"/>
      <c r="E66" s="391"/>
      <c r="F66" s="391"/>
      <c r="G66" s="391"/>
      <c r="H66" s="391"/>
      <c r="I66" s="391"/>
    </row>
    <row r="67" spans="1:10" ht="27" customHeight="1" x14ac:dyDescent="0.25">
      <c r="A67" s="392" t="s">
        <v>1</v>
      </c>
      <c r="B67" s="392"/>
      <c r="C67" s="392"/>
      <c r="D67" s="392"/>
      <c r="E67" s="392"/>
      <c r="F67" s="392"/>
      <c r="G67" s="392"/>
      <c r="H67" s="392"/>
      <c r="I67" s="392"/>
    </row>
    <row r="68" spans="1:10" ht="9.9499999999999993" customHeight="1" x14ac:dyDescent="0.25">
      <c r="A68" s="83"/>
      <c r="B68" s="83"/>
      <c r="C68" s="83"/>
      <c r="D68" s="83"/>
      <c r="E68" s="83"/>
      <c r="F68" s="83"/>
      <c r="G68" s="83"/>
      <c r="H68" s="83"/>
      <c r="I68" s="83"/>
    </row>
    <row r="69" spans="1:10" ht="17.25" customHeight="1" x14ac:dyDescent="0.25">
      <c r="A69" s="393" t="s">
        <v>171</v>
      </c>
      <c r="B69" s="393"/>
      <c r="C69" s="393"/>
      <c r="D69" s="393"/>
      <c r="E69" s="393" t="s">
        <v>227</v>
      </c>
      <c r="F69" s="393"/>
      <c r="G69" s="393"/>
      <c r="H69" s="393"/>
      <c r="I69" s="393"/>
    </row>
    <row r="70" spans="1:10" ht="21" customHeight="1" x14ac:dyDescent="0.25">
      <c r="A70" s="393"/>
      <c r="B70" s="393"/>
      <c r="C70" s="393"/>
      <c r="D70" s="393"/>
      <c r="E70" s="393" t="s">
        <v>178</v>
      </c>
      <c r="F70" s="393"/>
      <c r="G70" s="393"/>
      <c r="H70" s="393"/>
      <c r="I70" s="393"/>
    </row>
    <row r="71" spans="1:10" ht="44.25" customHeight="1" x14ac:dyDescent="0.25">
      <c r="A71" s="84" t="s">
        <v>2</v>
      </c>
      <c r="B71" s="84" t="s">
        <v>3</v>
      </c>
      <c r="C71" s="84" t="s">
        <v>4</v>
      </c>
      <c r="D71" s="94" t="s">
        <v>5</v>
      </c>
      <c r="E71" s="94" t="s">
        <v>6</v>
      </c>
      <c r="F71" s="84" t="s">
        <v>7</v>
      </c>
      <c r="G71" s="84" t="s">
        <v>8</v>
      </c>
      <c r="H71" s="84" t="s">
        <v>7</v>
      </c>
      <c r="I71" s="84" t="s">
        <v>9</v>
      </c>
    </row>
    <row r="72" spans="1:10" ht="17.25" customHeight="1" x14ac:dyDescent="0.25">
      <c r="A72" s="387" t="s">
        <v>139</v>
      </c>
      <c r="B72" s="387"/>
      <c r="C72" s="387"/>
      <c r="D72" s="387"/>
      <c r="E72" s="387"/>
      <c r="F72" s="387"/>
      <c r="G72" s="387"/>
      <c r="H72" s="387"/>
      <c r="I72" s="119">
        <f>I63</f>
        <v>46470.520000000011</v>
      </c>
    </row>
    <row r="73" spans="1:10" ht="17.25" customHeight="1" x14ac:dyDescent="0.25">
      <c r="A73" s="111">
        <v>38</v>
      </c>
      <c r="B73" s="93" t="s">
        <v>338</v>
      </c>
      <c r="C73" s="141" t="s">
        <v>314</v>
      </c>
      <c r="D73" s="157" t="s">
        <v>165</v>
      </c>
      <c r="E73" s="141">
        <v>3712231</v>
      </c>
      <c r="F73" s="189">
        <v>43391</v>
      </c>
      <c r="G73" s="141" t="s">
        <v>340</v>
      </c>
      <c r="H73" s="189">
        <v>43391</v>
      </c>
      <c r="I73" s="92">
        <v>337.88299999999998</v>
      </c>
    </row>
    <row r="74" spans="1:10" ht="17.25" customHeight="1" x14ac:dyDescent="0.25">
      <c r="A74" s="111">
        <v>39</v>
      </c>
      <c r="B74" s="91" t="s">
        <v>224</v>
      </c>
      <c r="C74" s="141" t="s">
        <v>285</v>
      </c>
      <c r="D74" s="157" t="s">
        <v>216</v>
      </c>
      <c r="E74" s="141">
        <v>6952408</v>
      </c>
      <c r="F74" s="189">
        <v>43403</v>
      </c>
      <c r="G74" s="157" t="s">
        <v>339</v>
      </c>
      <c r="H74" s="189">
        <v>43399</v>
      </c>
      <c r="I74" s="92">
        <v>2732.8</v>
      </c>
      <c r="J74" s="384" t="s">
        <v>462</v>
      </c>
    </row>
    <row r="75" spans="1:10" ht="17.25" customHeight="1" x14ac:dyDescent="0.25">
      <c r="A75" s="111">
        <v>40</v>
      </c>
      <c r="B75" s="91" t="s">
        <v>179</v>
      </c>
      <c r="C75" s="141" t="s">
        <v>180</v>
      </c>
      <c r="D75" s="157" t="s">
        <v>245</v>
      </c>
      <c r="E75" s="141">
        <v>3142554</v>
      </c>
      <c r="F75" s="189">
        <v>43403</v>
      </c>
      <c r="G75" s="157" t="s">
        <v>246</v>
      </c>
      <c r="H75" s="189">
        <v>43403</v>
      </c>
      <c r="I75" s="92">
        <v>1676</v>
      </c>
    </row>
    <row r="76" spans="1:10" ht="17.25" customHeight="1" x14ac:dyDescent="0.25">
      <c r="A76" s="111">
        <v>41</v>
      </c>
      <c r="B76" s="91" t="s">
        <v>229</v>
      </c>
      <c r="C76" s="141" t="s">
        <v>244</v>
      </c>
      <c r="D76" s="157" t="s">
        <v>245</v>
      </c>
      <c r="E76" s="141">
        <v>3142558</v>
      </c>
      <c r="F76" s="189">
        <v>43403</v>
      </c>
      <c r="G76" s="157" t="s">
        <v>246</v>
      </c>
      <c r="H76" s="189">
        <v>43403</v>
      </c>
      <c r="I76" s="92">
        <v>2174</v>
      </c>
    </row>
    <row r="77" spans="1:10" ht="17.25" customHeight="1" x14ac:dyDescent="0.25">
      <c r="A77" s="111">
        <v>42</v>
      </c>
      <c r="B77" s="91" t="s">
        <v>221</v>
      </c>
      <c r="C77" s="141" t="s">
        <v>222</v>
      </c>
      <c r="D77" s="157" t="s">
        <v>216</v>
      </c>
      <c r="E77" s="141">
        <v>3711431</v>
      </c>
      <c r="F77" s="189">
        <v>43403</v>
      </c>
      <c r="G77" s="157" t="s">
        <v>342</v>
      </c>
      <c r="H77" s="189">
        <v>43399</v>
      </c>
      <c r="I77" s="117">
        <v>2666.2</v>
      </c>
      <c r="J77" s="384" t="s">
        <v>474</v>
      </c>
    </row>
    <row r="78" spans="1:10" ht="17.25" customHeight="1" x14ac:dyDescent="0.25">
      <c r="A78" s="111">
        <v>43</v>
      </c>
      <c r="B78" s="93" t="s">
        <v>214</v>
      </c>
      <c r="C78" s="141" t="s">
        <v>215</v>
      </c>
      <c r="D78" s="157" t="s">
        <v>216</v>
      </c>
      <c r="E78" s="141">
        <v>3711597</v>
      </c>
      <c r="F78" s="189">
        <v>43403</v>
      </c>
      <c r="G78" s="157" t="s">
        <v>344</v>
      </c>
      <c r="H78" s="189">
        <v>43402</v>
      </c>
      <c r="I78" s="92">
        <v>1736</v>
      </c>
      <c r="J78" s="384" t="s">
        <v>463</v>
      </c>
    </row>
    <row r="79" spans="1:10" ht="17.25" customHeight="1" x14ac:dyDescent="0.25">
      <c r="A79" s="111">
        <v>44</v>
      </c>
      <c r="B79" s="91" t="s">
        <v>218</v>
      </c>
      <c r="C79" s="141" t="s">
        <v>219</v>
      </c>
      <c r="D79" s="157" t="s">
        <v>216</v>
      </c>
      <c r="E79" s="141">
        <v>3715138</v>
      </c>
      <c r="F79" s="189">
        <v>43403</v>
      </c>
      <c r="G79" s="157" t="s">
        <v>343</v>
      </c>
      <c r="H79" s="189">
        <v>43399</v>
      </c>
      <c r="I79" s="92">
        <v>2232.7199999999998</v>
      </c>
      <c r="J79" s="384" t="s">
        <v>463</v>
      </c>
    </row>
    <row r="80" spans="1:10" ht="24" customHeight="1" x14ac:dyDescent="0.25">
      <c r="A80" s="111">
        <v>45</v>
      </c>
      <c r="B80" s="226" t="s">
        <v>349</v>
      </c>
      <c r="C80" s="141" t="s">
        <v>267</v>
      </c>
      <c r="D80" s="235" t="s">
        <v>308</v>
      </c>
      <c r="E80" s="141">
        <v>2239477</v>
      </c>
      <c r="F80" s="189">
        <v>43410</v>
      </c>
      <c r="G80" s="141" t="s">
        <v>286</v>
      </c>
      <c r="H80" s="189">
        <v>43404</v>
      </c>
      <c r="I80" s="92">
        <v>340.42</v>
      </c>
    </row>
    <row r="81" spans="1:10" ht="24" customHeight="1" x14ac:dyDescent="0.25">
      <c r="A81" s="111">
        <v>46</v>
      </c>
      <c r="B81" s="226" t="s">
        <v>351</v>
      </c>
      <c r="C81" s="140" t="s">
        <v>199</v>
      </c>
      <c r="D81" s="157" t="s">
        <v>245</v>
      </c>
      <c r="E81" s="141">
        <v>5162305</v>
      </c>
      <c r="F81" s="189">
        <v>43412</v>
      </c>
      <c r="G81" s="141" t="s">
        <v>192</v>
      </c>
      <c r="H81" s="189">
        <v>43404</v>
      </c>
      <c r="I81" s="92">
        <v>382.97</v>
      </c>
    </row>
    <row r="82" spans="1:10" ht="24" customHeight="1" x14ac:dyDescent="0.25">
      <c r="A82" s="111">
        <v>47</v>
      </c>
      <c r="B82" s="226" t="s">
        <v>352</v>
      </c>
      <c r="C82" s="140" t="s">
        <v>199</v>
      </c>
      <c r="D82" s="157" t="s">
        <v>216</v>
      </c>
      <c r="E82" s="141">
        <v>5162305</v>
      </c>
      <c r="F82" s="189">
        <v>43412</v>
      </c>
      <c r="G82" s="141" t="s">
        <v>192</v>
      </c>
      <c r="H82" s="189">
        <v>43404</v>
      </c>
      <c r="I82" s="92">
        <v>2377</v>
      </c>
    </row>
    <row r="83" spans="1:10" ht="24" customHeight="1" x14ac:dyDescent="0.25">
      <c r="A83" s="111">
        <v>48</v>
      </c>
      <c r="B83" s="226" t="s">
        <v>353</v>
      </c>
      <c r="C83" s="140" t="s">
        <v>198</v>
      </c>
      <c r="D83" s="157" t="s">
        <v>245</v>
      </c>
      <c r="E83" s="141">
        <v>6040561</v>
      </c>
      <c r="F83" s="189">
        <v>43412</v>
      </c>
      <c r="G83" s="141" t="s">
        <v>193</v>
      </c>
      <c r="H83" s="189">
        <v>43403</v>
      </c>
      <c r="I83" s="92">
        <v>21.9</v>
      </c>
    </row>
    <row r="84" spans="1:10" ht="24" customHeight="1" x14ac:dyDescent="0.25">
      <c r="A84" s="111">
        <v>49</v>
      </c>
      <c r="B84" s="226" t="s">
        <v>355</v>
      </c>
      <c r="C84" s="228" t="s">
        <v>198</v>
      </c>
      <c r="D84" s="157" t="s">
        <v>216</v>
      </c>
      <c r="E84" s="141">
        <v>6040588</v>
      </c>
      <c r="F84" s="189">
        <v>43412</v>
      </c>
      <c r="G84" s="141" t="s">
        <v>193</v>
      </c>
      <c r="H84" s="189">
        <v>43404</v>
      </c>
      <c r="I84" s="92">
        <v>140.28</v>
      </c>
    </row>
    <row r="85" spans="1:10" ht="17.25" customHeight="1" x14ac:dyDescent="0.25">
      <c r="A85" s="387" t="s">
        <v>138</v>
      </c>
      <c r="B85" s="387"/>
      <c r="C85" s="387"/>
      <c r="D85" s="387"/>
      <c r="E85" s="387"/>
      <c r="F85" s="387"/>
      <c r="G85" s="387"/>
      <c r="H85" s="387"/>
      <c r="I85" s="119">
        <f>SUM(I72:I84)</f>
        <v>63288.693000000014</v>
      </c>
    </row>
    <row r="86" spans="1:10" ht="32.25" customHeight="1" x14ac:dyDescent="0.25">
      <c r="A86" s="389" t="s">
        <v>173</v>
      </c>
      <c r="B86" s="389"/>
      <c r="C86" s="389"/>
      <c r="D86" s="389"/>
      <c r="E86" s="389" t="s">
        <v>478</v>
      </c>
      <c r="F86" s="389"/>
      <c r="G86" s="389"/>
      <c r="H86" s="389"/>
      <c r="I86" s="389"/>
    </row>
    <row r="87" spans="1:10" ht="30.75" customHeight="1" x14ac:dyDescent="0.25">
      <c r="A87" s="390" t="s">
        <v>174</v>
      </c>
      <c r="B87" s="390"/>
      <c r="C87" s="390"/>
      <c r="D87" s="390"/>
      <c r="E87" s="390" t="s">
        <v>169</v>
      </c>
      <c r="F87" s="390"/>
      <c r="G87" s="390"/>
      <c r="H87" s="390"/>
      <c r="I87" s="390"/>
    </row>
    <row r="88" spans="1:10" ht="33.950000000000003" customHeight="1" x14ac:dyDescent="0.25">
      <c r="A88" s="391" t="s">
        <v>0</v>
      </c>
      <c r="B88" s="391"/>
      <c r="C88" s="391"/>
      <c r="D88" s="391"/>
      <c r="E88" s="391"/>
      <c r="F88" s="391"/>
      <c r="G88" s="391"/>
      <c r="H88" s="391"/>
      <c r="I88" s="391"/>
    </row>
    <row r="89" spans="1:10" ht="17.25" customHeight="1" x14ac:dyDescent="0.25">
      <c r="A89" s="392" t="s">
        <v>1</v>
      </c>
      <c r="B89" s="392"/>
      <c r="C89" s="392"/>
      <c r="D89" s="392"/>
      <c r="E89" s="392"/>
      <c r="F89" s="392"/>
      <c r="G89" s="392"/>
      <c r="H89" s="392"/>
      <c r="I89" s="392"/>
    </row>
    <row r="90" spans="1:10" ht="9.9499999999999993" customHeight="1" x14ac:dyDescent="0.25">
      <c r="A90" s="83"/>
      <c r="B90" s="83"/>
      <c r="C90" s="83"/>
      <c r="D90" s="83"/>
      <c r="E90" s="83"/>
      <c r="F90" s="83"/>
      <c r="G90" s="83"/>
      <c r="H90" s="83"/>
      <c r="I90" s="83"/>
    </row>
    <row r="91" spans="1:10" ht="17.25" customHeight="1" x14ac:dyDescent="0.25">
      <c r="A91" s="393" t="s">
        <v>171</v>
      </c>
      <c r="B91" s="393"/>
      <c r="C91" s="393"/>
      <c r="D91" s="393"/>
      <c r="E91" s="393" t="s">
        <v>227</v>
      </c>
      <c r="F91" s="393"/>
      <c r="G91" s="393"/>
      <c r="H91" s="393"/>
      <c r="I91" s="393"/>
    </row>
    <row r="92" spans="1:10" ht="17.25" customHeight="1" x14ac:dyDescent="0.25">
      <c r="A92" s="393"/>
      <c r="B92" s="393"/>
      <c r="C92" s="393"/>
      <c r="D92" s="393"/>
      <c r="E92" s="393" t="s">
        <v>172</v>
      </c>
      <c r="F92" s="393"/>
      <c r="G92" s="393"/>
      <c r="H92" s="393"/>
      <c r="I92" s="393"/>
    </row>
    <row r="93" spans="1:10" ht="24" x14ac:dyDescent="0.25">
      <c r="A93" s="84" t="s">
        <v>2</v>
      </c>
      <c r="B93" s="84" t="s">
        <v>3</v>
      </c>
      <c r="C93" s="84" t="s">
        <v>4</v>
      </c>
      <c r="D93" s="94" t="s">
        <v>5</v>
      </c>
      <c r="E93" s="84" t="s">
        <v>6</v>
      </c>
      <c r="F93" s="84" t="s">
        <v>7</v>
      </c>
      <c r="G93" s="84" t="s">
        <v>8</v>
      </c>
      <c r="H93" s="84" t="s">
        <v>7</v>
      </c>
      <c r="I93" s="84" t="s">
        <v>9</v>
      </c>
    </row>
    <row r="94" spans="1:10" ht="15" x14ac:dyDescent="0.25">
      <c r="A94" s="387" t="s">
        <v>139</v>
      </c>
      <c r="B94" s="387"/>
      <c r="C94" s="387"/>
      <c r="D94" s="387"/>
      <c r="E94" s="387"/>
      <c r="F94" s="387"/>
      <c r="G94" s="387"/>
      <c r="H94" s="387"/>
      <c r="I94" s="119">
        <f>I85</f>
        <v>63288.693000000014</v>
      </c>
    </row>
    <row r="95" spans="1:10" ht="24" customHeight="1" x14ac:dyDescent="0.25">
      <c r="A95" s="111">
        <v>50</v>
      </c>
      <c r="B95" s="226" t="s">
        <v>362</v>
      </c>
      <c r="C95" s="228" t="s">
        <v>198</v>
      </c>
      <c r="D95" s="235" t="s">
        <v>311</v>
      </c>
      <c r="E95" s="141">
        <v>6048301</v>
      </c>
      <c r="F95" s="189">
        <v>43417</v>
      </c>
      <c r="G95" s="157" t="s">
        <v>193</v>
      </c>
      <c r="H95" s="189">
        <v>43404</v>
      </c>
      <c r="I95" s="92">
        <v>42.55</v>
      </c>
    </row>
    <row r="96" spans="1:10" ht="15" x14ac:dyDescent="0.25">
      <c r="A96" s="111">
        <v>51</v>
      </c>
      <c r="B96" s="91" t="s">
        <v>224</v>
      </c>
      <c r="C96" s="141" t="s">
        <v>285</v>
      </c>
      <c r="D96" s="157" t="s">
        <v>216</v>
      </c>
      <c r="E96" s="141">
        <v>8480234</v>
      </c>
      <c r="F96" s="189">
        <v>43434</v>
      </c>
      <c r="G96" s="157" t="s">
        <v>363</v>
      </c>
      <c r="H96" s="189">
        <v>43433</v>
      </c>
      <c r="I96" s="92">
        <v>3674.13</v>
      </c>
      <c r="J96" s="384" t="s">
        <v>464</v>
      </c>
    </row>
    <row r="97" spans="1:11" ht="14.25" customHeight="1" x14ac:dyDescent="0.25">
      <c r="A97" s="111">
        <v>52</v>
      </c>
      <c r="B97" s="91" t="s">
        <v>179</v>
      </c>
      <c r="C97" s="141" t="s">
        <v>180</v>
      </c>
      <c r="D97" s="157" t="s">
        <v>245</v>
      </c>
      <c r="E97" s="141">
        <v>3142617</v>
      </c>
      <c r="F97" s="189">
        <v>43434</v>
      </c>
      <c r="G97" s="157" t="s">
        <v>246</v>
      </c>
      <c r="H97" s="189">
        <v>43434</v>
      </c>
      <c r="I97" s="92">
        <v>1677</v>
      </c>
    </row>
    <row r="98" spans="1:11" ht="15" x14ac:dyDescent="0.25">
      <c r="A98" s="111">
        <v>53</v>
      </c>
      <c r="B98" s="91" t="s">
        <v>229</v>
      </c>
      <c r="C98" s="141" t="s">
        <v>244</v>
      </c>
      <c r="D98" s="157" t="s">
        <v>245</v>
      </c>
      <c r="E98" s="141">
        <v>3142621</v>
      </c>
      <c r="F98" s="189">
        <v>43434</v>
      </c>
      <c r="G98" s="157" t="s">
        <v>246</v>
      </c>
      <c r="H98" s="189">
        <v>43434</v>
      </c>
      <c r="I98" s="92">
        <v>2174</v>
      </c>
    </row>
    <row r="99" spans="1:11" ht="17.25" customHeight="1" x14ac:dyDescent="0.25">
      <c r="A99" s="111">
        <v>54</v>
      </c>
      <c r="B99" s="91" t="s">
        <v>221</v>
      </c>
      <c r="C99" s="141" t="s">
        <v>222</v>
      </c>
      <c r="D99" s="157" t="s">
        <v>216</v>
      </c>
      <c r="E99" s="141">
        <v>3711625</v>
      </c>
      <c r="F99" s="189">
        <v>43434</v>
      </c>
      <c r="G99" s="157" t="s">
        <v>368</v>
      </c>
      <c r="H99" s="189">
        <v>43432</v>
      </c>
      <c r="I99" s="117">
        <v>2503.4</v>
      </c>
      <c r="J99" s="384" t="s">
        <v>465</v>
      </c>
    </row>
    <row r="100" spans="1:11" ht="17.25" customHeight="1" x14ac:dyDescent="0.25">
      <c r="A100" s="111">
        <v>55</v>
      </c>
      <c r="B100" s="93" t="s">
        <v>214</v>
      </c>
      <c r="C100" s="141" t="s">
        <v>215</v>
      </c>
      <c r="D100" s="157" t="s">
        <v>216</v>
      </c>
      <c r="E100" s="141">
        <v>3711632</v>
      </c>
      <c r="F100" s="189">
        <v>43434</v>
      </c>
      <c r="G100" s="157" t="s">
        <v>369</v>
      </c>
      <c r="H100" s="189">
        <v>43432</v>
      </c>
      <c r="I100" s="92">
        <v>1680</v>
      </c>
      <c r="J100" s="384" t="s">
        <v>465</v>
      </c>
    </row>
    <row r="101" spans="1:11" ht="17.25" customHeight="1" x14ac:dyDescent="0.25">
      <c r="A101" s="111">
        <v>56</v>
      </c>
      <c r="B101" s="91" t="s">
        <v>218</v>
      </c>
      <c r="C101" s="141" t="s">
        <v>219</v>
      </c>
      <c r="D101" s="157" t="s">
        <v>216</v>
      </c>
      <c r="E101" s="141">
        <v>3715630</v>
      </c>
      <c r="F101" s="189">
        <v>43434</v>
      </c>
      <c r="G101" s="157" t="s">
        <v>370</v>
      </c>
      <c r="H101" s="189">
        <v>43432</v>
      </c>
      <c r="I101" s="92">
        <v>3113.44</v>
      </c>
      <c r="J101" s="384" t="s">
        <v>465</v>
      </c>
    </row>
    <row r="102" spans="1:11" ht="24" customHeight="1" x14ac:dyDescent="0.25">
      <c r="A102" s="111">
        <v>57</v>
      </c>
      <c r="B102" s="226" t="s">
        <v>372</v>
      </c>
      <c r="C102" s="140" t="s">
        <v>199</v>
      </c>
      <c r="D102" s="157" t="s">
        <v>245</v>
      </c>
      <c r="E102" s="141">
        <v>5162305</v>
      </c>
      <c r="F102" s="189">
        <v>43440</v>
      </c>
      <c r="G102" s="157" t="s">
        <v>192</v>
      </c>
      <c r="H102" s="189">
        <v>43434</v>
      </c>
      <c r="I102" s="92">
        <v>382.97</v>
      </c>
    </row>
    <row r="103" spans="1:11" ht="24" customHeight="1" x14ac:dyDescent="0.25">
      <c r="A103" s="111">
        <v>58</v>
      </c>
      <c r="B103" s="226" t="s">
        <v>371</v>
      </c>
      <c r="C103" s="140" t="s">
        <v>199</v>
      </c>
      <c r="D103" s="157" t="s">
        <v>216</v>
      </c>
      <c r="E103" s="141">
        <v>5162305</v>
      </c>
      <c r="F103" s="189">
        <v>43440</v>
      </c>
      <c r="G103" s="157" t="s">
        <v>192</v>
      </c>
      <c r="H103" s="189">
        <v>43434</v>
      </c>
      <c r="I103" s="92">
        <v>2841</v>
      </c>
    </row>
    <row r="104" spans="1:11" ht="24" customHeight="1" x14ac:dyDescent="0.25">
      <c r="A104" s="111">
        <v>59</v>
      </c>
      <c r="B104" s="226" t="s">
        <v>373</v>
      </c>
      <c r="C104" s="140" t="s">
        <v>198</v>
      </c>
      <c r="D104" s="157" t="s">
        <v>245</v>
      </c>
      <c r="E104" s="141">
        <v>6040561</v>
      </c>
      <c r="F104" s="189">
        <v>43440</v>
      </c>
      <c r="G104" s="157" t="s">
        <v>193</v>
      </c>
      <c r="H104" s="189">
        <v>43434</v>
      </c>
      <c r="I104" s="92">
        <v>21.9</v>
      </c>
      <c r="K104" s="142"/>
    </row>
    <row r="105" spans="1:11" ht="24" customHeight="1" x14ac:dyDescent="0.25">
      <c r="A105" s="111">
        <v>60</v>
      </c>
      <c r="B105" s="226" t="s">
        <v>374</v>
      </c>
      <c r="C105" s="228" t="s">
        <v>198</v>
      </c>
      <c r="D105" s="157" t="s">
        <v>216</v>
      </c>
      <c r="E105" s="141">
        <v>6040588</v>
      </c>
      <c r="F105" s="189">
        <v>43440</v>
      </c>
      <c r="G105" s="157" t="s">
        <v>193</v>
      </c>
      <c r="H105" s="189">
        <v>43434</v>
      </c>
      <c r="I105" s="92">
        <v>393.03</v>
      </c>
      <c r="K105" s="142"/>
    </row>
    <row r="106" spans="1:11" ht="24" customHeight="1" x14ac:dyDescent="0.25">
      <c r="A106" s="111">
        <v>61</v>
      </c>
      <c r="B106" s="226" t="s">
        <v>375</v>
      </c>
      <c r="C106" s="228" t="s">
        <v>198</v>
      </c>
      <c r="D106" s="235" t="s">
        <v>311</v>
      </c>
      <c r="E106" s="141">
        <v>6048301</v>
      </c>
      <c r="F106" s="189">
        <v>43440</v>
      </c>
      <c r="G106" s="157" t="s">
        <v>193</v>
      </c>
      <c r="H106" s="189">
        <v>43434</v>
      </c>
      <c r="I106" s="92">
        <v>42.55</v>
      </c>
      <c r="K106" s="142"/>
    </row>
    <row r="107" spans="1:11" ht="24" customHeight="1" x14ac:dyDescent="0.25">
      <c r="A107" s="111">
        <v>62</v>
      </c>
      <c r="B107" s="226" t="s">
        <v>378</v>
      </c>
      <c r="C107" s="141" t="s">
        <v>267</v>
      </c>
      <c r="D107" s="235" t="s">
        <v>308</v>
      </c>
      <c r="E107" s="141">
        <v>2239965</v>
      </c>
      <c r="F107" s="189">
        <v>43440</v>
      </c>
      <c r="G107" s="157" t="s">
        <v>286</v>
      </c>
      <c r="H107" s="189">
        <v>43434</v>
      </c>
      <c r="I107" s="92">
        <v>340.43</v>
      </c>
    </row>
    <row r="108" spans="1:11" ht="17.25" customHeight="1" x14ac:dyDescent="0.25">
      <c r="A108" s="387" t="s">
        <v>138</v>
      </c>
      <c r="B108" s="387"/>
      <c r="C108" s="387"/>
      <c r="D108" s="387"/>
      <c r="E108" s="387"/>
      <c r="F108" s="387"/>
      <c r="G108" s="387"/>
      <c r="H108" s="387"/>
      <c r="I108" s="119">
        <f>SUM(I94:I107)</f>
        <v>82175.093000000008</v>
      </c>
    </row>
    <row r="109" spans="1:11" ht="28.5" customHeight="1" x14ac:dyDescent="0.25">
      <c r="A109" s="389" t="s">
        <v>173</v>
      </c>
      <c r="B109" s="389"/>
      <c r="C109" s="389"/>
      <c r="D109" s="389"/>
      <c r="E109" s="389" t="s">
        <v>478</v>
      </c>
      <c r="F109" s="389"/>
      <c r="G109" s="389"/>
      <c r="H109" s="389"/>
      <c r="I109" s="389"/>
    </row>
    <row r="110" spans="1:11" ht="27.75" customHeight="1" x14ac:dyDescent="0.25">
      <c r="A110" s="390" t="s">
        <v>174</v>
      </c>
      <c r="B110" s="390"/>
      <c r="C110" s="390"/>
      <c r="D110" s="390"/>
      <c r="E110" s="390" t="s">
        <v>169</v>
      </c>
      <c r="F110" s="390"/>
      <c r="G110" s="390"/>
      <c r="H110" s="390"/>
      <c r="I110" s="390"/>
    </row>
    <row r="111" spans="1:11" ht="33.950000000000003" customHeight="1" x14ac:dyDescent="0.25">
      <c r="A111" s="391" t="s">
        <v>0</v>
      </c>
      <c r="B111" s="391"/>
      <c r="C111" s="391"/>
      <c r="D111" s="391"/>
      <c r="E111" s="391"/>
      <c r="F111" s="391"/>
      <c r="G111" s="391"/>
      <c r="H111" s="391"/>
      <c r="I111" s="391"/>
    </row>
    <row r="112" spans="1:11" ht="17.25" customHeight="1" x14ac:dyDescent="0.25">
      <c r="A112" s="392" t="s">
        <v>1</v>
      </c>
      <c r="B112" s="392"/>
      <c r="C112" s="392"/>
      <c r="D112" s="392"/>
      <c r="E112" s="392"/>
      <c r="F112" s="392"/>
      <c r="G112" s="392"/>
      <c r="H112" s="392"/>
      <c r="I112" s="392"/>
    </row>
    <row r="113" spans="1:11" ht="10.5" customHeight="1" x14ac:dyDescent="0.25">
      <c r="A113" s="83"/>
      <c r="B113" s="83"/>
      <c r="C113" s="83"/>
      <c r="D113" s="83"/>
      <c r="E113" s="83"/>
      <c r="F113" s="83"/>
      <c r="G113" s="83"/>
      <c r="H113" s="83"/>
      <c r="I113" s="83"/>
    </row>
    <row r="114" spans="1:11" ht="17.25" customHeight="1" x14ac:dyDescent="0.25">
      <c r="A114" s="393" t="s">
        <v>171</v>
      </c>
      <c r="B114" s="393"/>
      <c r="C114" s="393"/>
      <c r="D114" s="393"/>
      <c r="E114" s="393" t="s">
        <v>227</v>
      </c>
      <c r="F114" s="393"/>
      <c r="G114" s="393"/>
      <c r="H114" s="393"/>
      <c r="I114" s="393"/>
    </row>
    <row r="115" spans="1:11" ht="17.25" customHeight="1" x14ac:dyDescent="0.25">
      <c r="A115" s="393"/>
      <c r="B115" s="393"/>
      <c r="C115" s="393"/>
      <c r="D115" s="393"/>
      <c r="E115" s="393" t="s">
        <v>178</v>
      </c>
      <c r="F115" s="393"/>
      <c r="G115" s="393"/>
      <c r="H115" s="393"/>
      <c r="I115" s="393"/>
    </row>
    <row r="116" spans="1:11" ht="33" customHeight="1" x14ac:dyDescent="0.25">
      <c r="A116" s="94" t="s">
        <v>2</v>
      </c>
      <c r="B116" s="94" t="s">
        <v>3</v>
      </c>
      <c r="C116" s="94" t="s">
        <v>4</v>
      </c>
      <c r="D116" s="94" t="s">
        <v>5</v>
      </c>
      <c r="E116" s="94" t="s">
        <v>6</v>
      </c>
      <c r="F116" s="94" t="s">
        <v>7</v>
      </c>
      <c r="G116" s="94" t="s">
        <v>8</v>
      </c>
      <c r="H116" s="94" t="s">
        <v>7</v>
      </c>
      <c r="I116" s="94" t="s">
        <v>9</v>
      </c>
    </row>
    <row r="117" spans="1:11" ht="17.100000000000001" customHeight="1" x14ac:dyDescent="0.25">
      <c r="A117" s="387" t="s">
        <v>139</v>
      </c>
      <c r="B117" s="387"/>
      <c r="C117" s="387"/>
      <c r="D117" s="387"/>
      <c r="E117" s="387"/>
      <c r="F117" s="387"/>
      <c r="G117" s="387"/>
      <c r="H117" s="387"/>
      <c r="I117" s="119">
        <f>I108</f>
        <v>82175.093000000008</v>
      </c>
    </row>
    <row r="118" spans="1:11" ht="17.100000000000001" customHeight="1" x14ac:dyDescent="0.25">
      <c r="A118" s="111">
        <v>63</v>
      </c>
      <c r="B118" s="91" t="s">
        <v>224</v>
      </c>
      <c r="C118" s="141" t="s">
        <v>285</v>
      </c>
      <c r="D118" s="157" t="s">
        <v>216</v>
      </c>
      <c r="E118" s="111">
        <v>6315142</v>
      </c>
      <c r="F118" s="186">
        <v>43448</v>
      </c>
      <c r="G118" s="157" t="s">
        <v>387</v>
      </c>
      <c r="H118" s="186">
        <v>43447</v>
      </c>
      <c r="I118" s="116">
        <v>1512</v>
      </c>
      <c r="J118" s="384" t="s">
        <v>465</v>
      </c>
    </row>
    <row r="119" spans="1:11" ht="17.100000000000001" customHeight="1" x14ac:dyDescent="0.25">
      <c r="A119" s="111">
        <v>64</v>
      </c>
      <c r="B119" s="93" t="s">
        <v>214</v>
      </c>
      <c r="C119" s="141" t="s">
        <v>215</v>
      </c>
      <c r="D119" s="157" t="s">
        <v>216</v>
      </c>
      <c r="E119" s="111">
        <v>3711235</v>
      </c>
      <c r="F119" s="186">
        <v>43448</v>
      </c>
      <c r="G119" s="157" t="s">
        <v>388</v>
      </c>
      <c r="H119" s="186">
        <v>43446</v>
      </c>
      <c r="I119" s="116">
        <v>896</v>
      </c>
      <c r="J119" s="384" t="s">
        <v>465</v>
      </c>
    </row>
    <row r="120" spans="1:11" ht="17.100000000000001" customHeight="1" x14ac:dyDescent="0.25">
      <c r="A120" s="118">
        <v>65</v>
      </c>
      <c r="B120" s="91" t="s">
        <v>221</v>
      </c>
      <c r="C120" s="141" t="s">
        <v>222</v>
      </c>
      <c r="D120" s="157" t="s">
        <v>216</v>
      </c>
      <c r="E120" s="111">
        <v>3711738</v>
      </c>
      <c r="F120" s="186">
        <v>43448</v>
      </c>
      <c r="G120" s="157" t="s">
        <v>389</v>
      </c>
      <c r="H120" s="186">
        <v>43447</v>
      </c>
      <c r="I120" s="116">
        <v>1540</v>
      </c>
      <c r="J120" s="384" t="s">
        <v>475</v>
      </c>
    </row>
    <row r="121" spans="1:11" ht="17.25" customHeight="1" x14ac:dyDescent="0.25">
      <c r="A121" s="111">
        <v>66</v>
      </c>
      <c r="B121" s="91" t="s">
        <v>218</v>
      </c>
      <c r="C121" s="141" t="s">
        <v>219</v>
      </c>
      <c r="D121" s="157" t="s">
        <v>216</v>
      </c>
      <c r="E121" s="111">
        <v>3715082</v>
      </c>
      <c r="F121" s="186">
        <v>43448</v>
      </c>
      <c r="G121" s="157" t="s">
        <v>390</v>
      </c>
      <c r="H121" s="186">
        <v>43447</v>
      </c>
      <c r="I121" s="116">
        <v>1144</v>
      </c>
      <c r="J121" s="384" t="s">
        <v>465</v>
      </c>
    </row>
    <row r="122" spans="1:11" ht="24" customHeight="1" x14ac:dyDescent="0.25">
      <c r="A122" s="111">
        <v>67</v>
      </c>
      <c r="B122" s="226" t="s">
        <v>391</v>
      </c>
      <c r="C122" s="140" t="s">
        <v>199</v>
      </c>
      <c r="D122" s="157" t="s">
        <v>245</v>
      </c>
      <c r="E122" s="141">
        <v>5162305</v>
      </c>
      <c r="F122" s="189">
        <v>43462</v>
      </c>
      <c r="G122" s="157" t="s">
        <v>192</v>
      </c>
      <c r="H122" s="189">
        <v>43464</v>
      </c>
      <c r="I122" s="92">
        <v>382.97</v>
      </c>
    </row>
    <row r="123" spans="1:11" ht="24" customHeight="1" x14ac:dyDescent="0.25">
      <c r="A123" s="111">
        <v>68</v>
      </c>
      <c r="B123" s="226" t="s">
        <v>392</v>
      </c>
      <c r="C123" s="140" t="s">
        <v>198</v>
      </c>
      <c r="D123" s="157" t="s">
        <v>245</v>
      </c>
      <c r="E123" s="141">
        <v>6040561</v>
      </c>
      <c r="F123" s="189">
        <v>43462</v>
      </c>
      <c r="G123" s="157" t="s">
        <v>193</v>
      </c>
      <c r="H123" s="189">
        <v>43464</v>
      </c>
      <c r="I123" s="92">
        <v>21.9</v>
      </c>
      <c r="K123" s="142"/>
    </row>
    <row r="124" spans="1:11" ht="24" customHeight="1" x14ac:dyDescent="0.25">
      <c r="A124" s="111">
        <v>69</v>
      </c>
      <c r="B124" s="226" t="s">
        <v>393</v>
      </c>
      <c r="C124" s="228" t="s">
        <v>198</v>
      </c>
      <c r="D124" s="235" t="s">
        <v>311</v>
      </c>
      <c r="E124" s="141">
        <v>6048301</v>
      </c>
      <c r="F124" s="189">
        <v>43462</v>
      </c>
      <c r="G124" s="157" t="s">
        <v>193</v>
      </c>
      <c r="H124" s="189">
        <v>43464</v>
      </c>
      <c r="I124" s="92">
        <v>42.55</v>
      </c>
      <c r="K124" s="142"/>
    </row>
    <row r="125" spans="1:11" ht="15" x14ac:dyDescent="0.25">
      <c r="A125" s="111">
        <v>70</v>
      </c>
      <c r="B125" s="91" t="s">
        <v>229</v>
      </c>
      <c r="C125" s="141" t="s">
        <v>244</v>
      </c>
      <c r="D125" s="157" t="s">
        <v>245</v>
      </c>
      <c r="E125" s="141">
        <v>3142982</v>
      </c>
      <c r="F125" s="189">
        <v>43462</v>
      </c>
      <c r="G125" s="157" t="s">
        <v>246</v>
      </c>
      <c r="H125" s="189">
        <v>43462</v>
      </c>
      <c r="I125" s="92">
        <v>2173</v>
      </c>
      <c r="K125" s="142"/>
    </row>
    <row r="126" spans="1:11" ht="21.75" customHeight="1" x14ac:dyDescent="0.25">
      <c r="A126" s="111">
        <v>71</v>
      </c>
      <c r="B126" s="91" t="s">
        <v>179</v>
      </c>
      <c r="C126" s="141" t="s">
        <v>180</v>
      </c>
      <c r="D126" s="157" t="s">
        <v>245</v>
      </c>
      <c r="E126" s="141">
        <v>3142987</v>
      </c>
      <c r="F126" s="189">
        <v>43462</v>
      </c>
      <c r="G126" s="157" t="s">
        <v>246</v>
      </c>
      <c r="H126" s="189">
        <v>43462</v>
      </c>
      <c r="I126" s="92">
        <v>1675</v>
      </c>
      <c r="K126" s="142"/>
    </row>
    <row r="127" spans="1:11" ht="24" customHeight="1" x14ac:dyDescent="0.25">
      <c r="A127" s="111">
        <v>72</v>
      </c>
      <c r="B127" s="226" t="s">
        <v>394</v>
      </c>
      <c r="C127" s="141" t="s">
        <v>267</v>
      </c>
      <c r="D127" s="235" t="s">
        <v>308</v>
      </c>
      <c r="E127" s="141">
        <v>2239992</v>
      </c>
      <c r="F127" s="189">
        <v>43462</v>
      </c>
      <c r="G127" s="157" t="s">
        <v>286</v>
      </c>
      <c r="H127" s="189">
        <v>43464</v>
      </c>
      <c r="I127" s="92">
        <v>340.43</v>
      </c>
      <c r="K127" s="142"/>
    </row>
    <row r="128" spans="1:11" ht="24" customHeight="1" x14ac:dyDescent="0.25">
      <c r="A128" s="111">
        <v>73</v>
      </c>
      <c r="B128" s="226" t="s">
        <v>386</v>
      </c>
      <c r="C128" s="140" t="s">
        <v>199</v>
      </c>
      <c r="D128" s="157" t="s">
        <v>216</v>
      </c>
      <c r="E128" s="141">
        <v>5162305</v>
      </c>
      <c r="F128" s="189">
        <v>43464</v>
      </c>
      <c r="G128" s="157" t="s">
        <v>192</v>
      </c>
      <c r="H128" s="189">
        <v>43482</v>
      </c>
      <c r="I128" s="92">
        <v>1273</v>
      </c>
      <c r="K128" s="142"/>
    </row>
    <row r="129" spans="1:13" ht="15" x14ac:dyDescent="0.25">
      <c r="A129" s="111">
        <v>74</v>
      </c>
      <c r="B129" s="91" t="s">
        <v>224</v>
      </c>
      <c r="C129" s="141" t="s">
        <v>285</v>
      </c>
      <c r="D129" s="157" t="s">
        <v>216</v>
      </c>
      <c r="E129" s="111">
        <v>3550040</v>
      </c>
      <c r="F129" s="186">
        <v>43496</v>
      </c>
      <c r="G129" s="157" t="s">
        <v>395</v>
      </c>
      <c r="H129" s="186">
        <v>43495</v>
      </c>
      <c r="I129" s="116">
        <v>3258.4</v>
      </c>
      <c r="J129" s="384" t="s">
        <v>465</v>
      </c>
      <c r="K129" s="142"/>
    </row>
    <row r="130" spans="1:13" ht="17.25" customHeight="1" x14ac:dyDescent="0.25">
      <c r="A130" s="111">
        <v>75</v>
      </c>
      <c r="B130" s="91" t="s">
        <v>229</v>
      </c>
      <c r="C130" s="141" t="s">
        <v>244</v>
      </c>
      <c r="D130" s="157" t="s">
        <v>245</v>
      </c>
      <c r="E130" s="141">
        <v>3142599</v>
      </c>
      <c r="F130" s="186">
        <v>43496</v>
      </c>
      <c r="G130" s="157" t="s">
        <v>246</v>
      </c>
      <c r="H130" s="186">
        <v>43496</v>
      </c>
      <c r="I130" s="92">
        <v>2174</v>
      </c>
    </row>
    <row r="131" spans="1:13" ht="20.100000000000001" customHeight="1" x14ac:dyDescent="0.25">
      <c r="A131" s="388" t="s">
        <v>138</v>
      </c>
      <c r="B131" s="388"/>
      <c r="C131" s="388"/>
      <c r="D131" s="388"/>
      <c r="E131" s="388"/>
      <c r="F131" s="388"/>
      <c r="G131" s="388"/>
      <c r="H131" s="388"/>
      <c r="I131" s="85">
        <f>SUM(I117:I130)</f>
        <v>98608.342999999993</v>
      </c>
    </row>
    <row r="132" spans="1:13" ht="30" customHeight="1" x14ac:dyDescent="0.25">
      <c r="A132" s="389" t="s">
        <v>173</v>
      </c>
      <c r="B132" s="389"/>
      <c r="C132" s="389"/>
      <c r="D132" s="389"/>
      <c r="E132" s="394" t="s">
        <v>479</v>
      </c>
      <c r="F132" s="389"/>
      <c r="G132" s="389"/>
      <c r="H132" s="389"/>
      <c r="I132" s="389"/>
    </row>
    <row r="133" spans="1:13" ht="31.5" customHeight="1" x14ac:dyDescent="0.25">
      <c r="A133" s="395" t="s">
        <v>169</v>
      </c>
      <c r="B133" s="395"/>
      <c r="C133" s="395"/>
      <c r="D133" s="395"/>
      <c r="E133" s="395" t="s">
        <v>169</v>
      </c>
      <c r="F133" s="395"/>
      <c r="G133" s="395"/>
      <c r="H133" s="395"/>
      <c r="I133" s="395"/>
    </row>
    <row r="134" spans="1:13" ht="27" customHeight="1" x14ac:dyDescent="0.25">
      <c r="A134" s="391" t="s">
        <v>0</v>
      </c>
      <c r="B134" s="391"/>
      <c r="C134" s="391"/>
      <c r="D134" s="391"/>
      <c r="E134" s="391"/>
      <c r="F134" s="391"/>
      <c r="G134" s="391"/>
      <c r="H134" s="391"/>
      <c r="I134" s="391"/>
    </row>
    <row r="135" spans="1:13" ht="17.25" customHeight="1" x14ac:dyDescent="0.25">
      <c r="A135" s="392" t="s">
        <v>1</v>
      </c>
      <c r="B135" s="392"/>
      <c r="C135" s="392"/>
      <c r="D135" s="392"/>
      <c r="E135" s="392"/>
      <c r="F135" s="392"/>
      <c r="G135" s="392"/>
      <c r="H135" s="392"/>
      <c r="I135" s="392"/>
    </row>
    <row r="136" spans="1:13" ht="17.25" customHeight="1" x14ac:dyDescent="0.25">
      <c r="A136" s="393" t="s">
        <v>171</v>
      </c>
      <c r="B136" s="393"/>
      <c r="C136" s="393"/>
      <c r="D136" s="393"/>
      <c r="E136" s="393" t="s">
        <v>227</v>
      </c>
      <c r="F136" s="393"/>
      <c r="G136" s="393"/>
      <c r="H136" s="393"/>
      <c r="I136" s="393"/>
    </row>
    <row r="137" spans="1:13" ht="17.25" customHeight="1" x14ac:dyDescent="0.25">
      <c r="A137" s="393"/>
      <c r="B137" s="393"/>
      <c r="C137" s="393"/>
      <c r="D137" s="393"/>
      <c r="E137" s="393" t="s">
        <v>178</v>
      </c>
      <c r="F137" s="393"/>
      <c r="G137" s="393"/>
      <c r="H137" s="393"/>
      <c r="I137" s="393"/>
    </row>
    <row r="138" spans="1:13" ht="24" x14ac:dyDescent="0.25">
      <c r="A138" s="84" t="s">
        <v>2</v>
      </c>
      <c r="B138" s="84" t="s">
        <v>3</v>
      </c>
      <c r="C138" s="84" t="s">
        <v>4</v>
      </c>
      <c r="D138" s="94" t="s">
        <v>5</v>
      </c>
      <c r="E138" s="84" t="s">
        <v>6</v>
      </c>
      <c r="F138" s="84" t="s">
        <v>7</v>
      </c>
      <c r="G138" s="84" t="s">
        <v>8</v>
      </c>
      <c r="H138" s="84" t="s">
        <v>7</v>
      </c>
      <c r="I138" s="84" t="s">
        <v>9</v>
      </c>
    </row>
    <row r="139" spans="1:13" ht="17.100000000000001" customHeight="1" x14ac:dyDescent="0.25">
      <c r="A139" s="387" t="s">
        <v>139</v>
      </c>
      <c r="B139" s="387"/>
      <c r="C139" s="387"/>
      <c r="D139" s="387"/>
      <c r="E139" s="387"/>
      <c r="F139" s="387"/>
      <c r="G139" s="387"/>
      <c r="H139" s="387"/>
      <c r="I139" s="119">
        <f>I131</f>
        <v>98608.342999999993</v>
      </c>
    </row>
    <row r="140" spans="1:13" ht="17.100000000000001" customHeight="1" x14ac:dyDescent="0.25">
      <c r="A140" s="111">
        <v>76</v>
      </c>
      <c r="B140" s="91" t="s">
        <v>179</v>
      </c>
      <c r="C140" s="141" t="s">
        <v>180</v>
      </c>
      <c r="D140" s="157" t="s">
        <v>245</v>
      </c>
      <c r="E140" s="141">
        <v>3142602</v>
      </c>
      <c r="F140" s="186">
        <v>43496</v>
      </c>
      <c r="G140" s="157" t="s">
        <v>246</v>
      </c>
      <c r="H140" s="186">
        <v>43496</v>
      </c>
      <c r="I140" s="92">
        <v>1676</v>
      </c>
    </row>
    <row r="141" spans="1:13" ht="17.100000000000001" customHeight="1" x14ac:dyDescent="0.25">
      <c r="A141" s="111">
        <v>77</v>
      </c>
      <c r="B141" s="91" t="s">
        <v>221</v>
      </c>
      <c r="C141" s="141" t="s">
        <v>222</v>
      </c>
      <c r="D141" s="157" t="s">
        <v>216</v>
      </c>
      <c r="E141" s="111">
        <v>3711579</v>
      </c>
      <c r="F141" s="186">
        <v>43496</v>
      </c>
      <c r="G141" s="157" t="s">
        <v>396</v>
      </c>
      <c r="H141" s="186">
        <v>43495</v>
      </c>
      <c r="I141" s="116">
        <v>2422</v>
      </c>
      <c r="J141" s="384" t="s">
        <v>466</v>
      </c>
    </row>
    <row r="142" spans="1:13" ht="17.100000000000001" customHeight="1" x14ac:dyDescent="0.25">
      <c r="A142" s="111">
        <v>78</v>
      </c>
      <c r="B142" s="93" t="s">
        <v>214</v>
      </c>
      <c r="C142" s="141" t="s">
        <v>215</v>
      </c>
      <c r="D142" s="157" t="s">
        <v>216</v>
      </c>
      <c r="E142" s="111">
        <v>3711050</v>
      </c>
      <c r="F142" s="186">
        <v>43496</v>
      </c>
      <c r="G142" s="157" t="s">
        <v>397</v>
      </c>
      <c r="H142" s="186">
        <v>43494</v>
      </c>
      <c r="I142" s="116">
        <v>1400</v>
      </c>
      <c r="J142" s="384" t="s">
        <v>467</v>
      </c>
    </row>
    <row r="143" spans="1:13" ht="17.100000000000001" customHeight="1" x14ac:dyDescent="0.25">
      <c r="A143" s="111">
        <v>79</v>
      </c>
      <c r="B143" s="91" t="s">
        <v>218</v>
      </c>
      <c r="C143" s="141" t="s">
        <v>219</v>
      </c>
      <c r="D143" s="157" t="s">
        <v>216</v>
      </c>
      <c r="E143" s="111">
        <v>3715585</v>
      </c>
      <c r="F143" s="186">
        <v>43496</v>
      </c>
      <c r="G143" s="157" t="s">
        <v>398</v>
      </c>
      <c r="H143" s="186">
        <v>43495</v>
      </c>
      <c r="I143" s="116">
        <v>2558.3200000000002</v>
      </c>
      <c r="J143" s="384" t="s">
        <v>465</v>
      </c>
    </row>
    <row r="144" spans="1:13" ht="24" customHeight="1" x14ac:dyDescent="0.25">
      <c r="A144" s="111">
        <v>80</v>
      </c>
      <c r="B144" s="226" t="s">
        <v>419</v>
      </c>
      <c r="C144" s="141" t="s">
        <v>267</v>
      </c>
      <c r="D144" s="235" t="s">
        <v>308</v>
      </c>
      <c r="E144" s="141">
        <v>2239827</v>
      </c>
      <c r="F144" s="189">
        <v>43503</v>
      </c>
      <c r="G144" s="157" t="s">
        <v>286</v>
      </c>
      <c r="H144" s="186">
        <v>43496</v>
      </c>
      <c r="I144" s="92">
        <v>340.42</v>
      </c>
      <c r="K144" s="142"/>
      <c r="L144" s="142"/>
      <c r="M144" s="142"/>
    </row>
    <row r="145" spans="1:13" ht="24" customHeight="1" x14ac:dyDescent="0.25">
      <c r="A145" s="111">
        <v>81</v>
      </c>
      <c r="B145" s="226" t="s">
        <v>420</v>
      </c>
      <c r="C145" s="140" t="s">
        <v>199</v>
      </c>
      <c r="D145" s="157" t="s">
        <v>245</v>
      </c>
      <c r="E145" s="141">
        <v>5162305</v>
      </c>
      <c r="F145" s="186">
        <v>43514</v>
      </c>
      <c r="G145" s="157" t="s">
        <v>192</v>
      </c>
      <c r="H145" s="186">
        <v>43496</v>
      </c>
      <c r="I145" s="110">
        <v>382.97</v>
      </c>
      <c r="K145" s="142"/>
      <c r="L145" s="142"/>
      <c r="M145" s="142"/>
    </row>
    <row r="146" spans="1:13" ht="24" customHeight="1" x14ac:dyDescent="0.25">
      <c r="A146" s="111">
        <v>82</v>
      </c>
      <c r="B146" s="226" t="s">
        <v>422</v>
      </c>
      <c r="C146" s="140" t="s">
        <v>199</v>
      </c>
      <c r="D146" s="157" t="s">
        <v>216</v>
      </c>
      <c r="E146" s="141">
        <v>5162305</v>
      </c>
      <c r="F146" s="186">
        <v>43514</v>
      </c>
      <c r="G146" s="157" t="s">
        <v>192</v>
      </c>
      <c r="H146" s="186">
        <v>43496</v>
      </c>
      <c r="I146" s="110">
        <v>2469</v>
      </c>
      <c r="K146" s="142"/>
      <c r="L146" s="142"/>
      <c r="M146" s="142"/>
    </row>
    <row r="147" spans="1:13" ht="24" customHeight="1" x14ac:dyDescent="0.25">
      <c r="A147" s="111">
        <v>83</v>
      </c>
      <c r="B147" s="226" t="s">
        <v>421</v>
      </c>
      <c r="C147" s="228" t="s">
        <v>198</v>
      </c>
      <c r="D147" s="157" t="s">
        <v>216</v>
      </c>
      <c r="E147" s="188">
        <v>6040588</v>
      </c>
      <c r="F147" s="189">
        <v>43514</v>
      </c>
      <c r="G147" s="157" t="s">
        <v>193</v>
      </c>
      <c r="H147" s="186">
        <v>43496</v>
      </c>
      <c r="I147" s="92">
        <v>237.28</v>
      </c>
      <c r="K147" s="142"/>
      <c r="L147" s="142"/>
      <c r="M147" s="142"/>
    </row>
    <row r="148" spans="1:13" ht="24" customHeight="1" x14ac:dyDescent="0.25">
      <c r="A148" s="111">
        <v>84</v>
      </c>
      <c r="B148" s="226" t="s">
        <v>423</v>
      </c>
      <c r="C148" s="140" t="s">
        <v>198</v>
      </c>
      <c r="D148" s="157" t="s">
        <v>245</v>
      </c>
      <c r="E148" s="188">
        <v>6040561</v>
      </c>
      <c r="F148" s="189">
        <v>43515</v>
      </c>
      <c r="G148" s="157" t="s">
        <v>193</v>
      </c>
      <c r="H148" s="186">
        <v>43496</v>
      </c>
      <c r="I148" s="92">
        <v>21.9</v>
      </c>
      <c r="K148" s="142"/>
      <c r="L148" s="142"/>
      <c r="M148" s="142"/>
    </row>
    <row r="149" spans="1:13" ht="21.75" customHeight="1" x14ac:dyDescent="0.25">
      <c r="A149" s="111">
        <v>85</v>
      </c>
      <c r="B149" s="226" t="s">
        <v>424</v>
      </c>
      <c r="C149" s="228" t="s">
        <v>198</v>
      </c>
      <c r="D149" s="235" t="s">
        <v>311</v>
      </c>
      <c r="E149" s="188">
        <v>6048301</v>
      </c>
      <c r="F149" s="189">
        <v>43515</v>
      </c>
      <c r="G149" s="157" t="s">
        <v>193</v>
      </c>
      <c r="H149" s="186">
        <v>43496</v>
      </c>
      <c r="I149" s="92">
        <v>42.55</v>
      </c>
      <c r="K149" s="142"/>
      <c r="L149" s="142"/>
      <c r="M149" s="142"/>
    </row>
    <row r="150" spans="1:13" ht="17.25" customHeight="1" x14ac:dyDescent="0.25">
      <c r="A150" s="111">
        <v>86</v>
      </c>
      <c r="B150" s="91" t="s">
        <v>224</v>
      </c>
      <c r="C150" s="141" t="s">
        <v>285</v>
      </c>
      <c r="D150" s="157" t="s">
        <v>216</v>
      </c>
      <c r="E150" s="111">
        <v>4014682</v>
      </c>
      <c r="F150" s="186">
        <v>43524</v>
      </c>
      <c r="G150" s="157" t="s">
        <v>427</v>
      </c>
      <c r="H150" s="186">
        <v>43523</v>
      </c>
      <c r="I150" s="116">
        <v>2525.6</v>
      </c>
      <c r="J150" s="384" t="s">
        <v>467</v>
      </c>
      <c r="K150" s="142"/>
      <c r="L150" s="142"/>
      <c r="M150" s="142"/>
    </row>
    <row r="151" spans="1:13" ht="17.25" customHeight="1" x14ac:dyDescent="0.25">
      <c r="A151" s="111">
        <v>87</v>
      </c>
      <c r="B151" s="91" t="s">
        <v>229</v>
      </c>
      <c r="C151" s="141" t="s">
        <v>244</v>
      </c>
      <c r="D151" s="157" t="s">
        <v>245</v>
      </c>
      <c r="E151" s="141">
        <v>3142633</v>
      </c>
      <c r="F151" s="186">
        <v>43524</v>
      </c>
      <c r="G151" s="141" t="s">
        <v>246</v>
      </c>
      <c r="H151" s="186">
        <v>43524</v>
      </c>
      <c r="I151" s="92">
        <v>2175</v>
      </c>
      <c r="J151" s="384" t="s">
        <v>468</v>
      </c>
      <c r="K151" s="142"/>
      <c r="L151" s="142"/>
      <c r="M151" s="142"/>
    </row>
    <row r="152" spans="1:13" ht="17.25" customHeight="1" x14ac:dyDescent="0.25">
      <c r="A152" s="111">
        <v>88</v>
      </c>
      <c r="B152" s="91" t="s">
        <v>179</v>
      </c>
      <c r="C152" s="141" t="s">
        <v>180</v>
      </c>
      <c r="D152" s="157" t="s">
        <v>245</v>
      </c>
      <c r="E152" s="141">
        <v>3142638</v>
      </c>
      <c r="F152" s="186">
        <v>43524</v>
      </c>
      <c r="G152" s="141" t="s">
        <v>246</v>
      </c>
      <c r="H152" s="186">
        <v>43524</v>
      </c>
      <c r="I152" s="92">
        <v>838</v>
      </c>
      <c r="K152" s="142"/>
      <c r="L152" s="142"/>
      <c r="M152" s="142"/>
    </row>
    <row r="153" spans="1:13" ht="17.25" customHeight="1" x14ac:dyDescent="0.25">
      <c r="A153" s="111">
        <v>89</v>
      </c>
      <c r="B153" s="91" t="s">
        <v>221</v>
      </c>
      <c r="C153" s="141" t="s">
        <v>222</v>
      </c>
      <c r="D153" s="157" t="s">
        <v>216</v>
      </c>
      <c r="E153" s="111">
        <v>3711058</v>
      </c>
      <c r="F153" s="186">
        <v>43524</v>
      </c>
      <c r="G153" s="157" t="s">
        <v>429</v>
      </c>
      <c r="H153" s="186">
        <v>43523</v>
      </c>
      <c r="I153" s="116">
        <v>2422</v>
      </c>
      <c r="J153" s="384" t="s">
        <v>437</v>
      </c>
      <c r="K153" s="142"/>
      <c r="L153" s="142"/>
      <c r="M153" s="142"/>
    </row>
    <row r="154" spans="1:13" ht="17.100000000000001" customHeight="1" x14ac:dyDescent="0.25">
      <c r="A154" s="388" t="s">
        <v>138</v>
      </c>
      <c r="B154" s="388"/>
      <c r="C154" s="388"/>
      <c r="D154" s="388"/>
      <c r="E154" s="388"/>
      <c r="F154" s="388"/>
      <c r="G154" s="388"/>
      <c r="H154" s="388"/>
      <c r="I154" s="85">
        <f>SUM(I139:I153)</f>
        <v>118119.383</v>
      </c>
    </row>
    <row r="155" spans="1:13" ht="26.25" customHeight="1" x14ac:dyDescent="0.25">
      <c r="A155" s="389" t="s">
        <v>173</v>
      </c>
      <c r="B155" s="389"/>
      <c r="C155" s="389"/>
      <c r="D155" s="389"/>
      <c r="E155" s="389" t="s">
        <v>480</v>
      </c>
      <c r="F155" s="389"/>
      <c r="G155" s="389"/>
      <c r="H155" s="389"/>
      <c r="I155" s="389"/>
    </row>
    <row r="156" spans="1:13" ht="33.950000000000003" customHeight="1" x14ac:dyDescent="0.25">
      <c r="A156" s="390" t="s">
        <v>174</v>
      </c>
      <c r="B156" s="390"/>
      <c r="C156" s="390"/>
      <c r="D156" s="390"/>
      <c r="E156" s="390" t="s">
        <v>169</v>
      </c>
      <c r="F156" s="390"/>
      <c r="G156" s="390"/>
      <c r="H156" s="390"/>
      <c r="I156" s="390"/>
    </row>
    <row r="157" spans="1:13" s="142" customFormat="1" ht="33.950000000000003" customHeight="1" x14ac:dyDescent="0.25">
      <c r="A157" s="391" t="s">
        <v>0</v>
      </c>
      <c r="B157" s="391"/>
      <c r="C157" s="391"/>
      <c r="D157" s="391"/>
      <c r="E157" s="391"/>
      <c r="F157" s="391"/>
      <c r="G157" s="391"/>
      <c r="H157" s="391"/>
      <c r="I157" s="391"/>
      <c r="J157" s="384"/>
    </row>
    <row r="158" spans="1:13" s="142" customFormat="1" ht="20.25" x14ac:dyDescent="0.25">
      <c r="A158" s="392" t="s">
        <v>1</v>
      </c>
      <c r="B158" s="392"/>
      <c r="C158" s="392"/>
      <c r="D158" s="392"/>
      <c r="E158" s="392"/>
      <c r="F158" s="392"/>
      <c r="G158" s="392"/>
      <c r="H158" s="392"/>
      <c r="I158" s="392"/>
      <c r="J158" s="384"/>
    </row>
    <row r="159" spans="1:13" s="142" customFormat="1" ht="18" x14ac:dyDescent="0.25">
      <c r="A159" s="393" t="s">
        <v>171</v>
      </c>
      <c r="B159" s="393"/>
      <c r="C159" s="393"/>
      <c r="D159" s="393"/>
      <c r="E159" s="393" t="s">
        <v>227</v>
      </c>
      <c r="F159" s="393"/>
      <c r="G159" s="393"/>
      <c r="H159" s="393"/>
      <c r="I159" s="393"/>
      <c r="J159" s="384"/>
    </row>
    <row r="160" spans="1:13" s="142" customFormat="1" ht="17.25" customHeight="1" x14ac:dyDescent="0.25">
      <c r="A160" s="393"/>
      <c r="B160" s="393"/>
      <c r="C160" s="393"/>
      <c r="D160" s="393"/>
      <c r="E160" s="393" t="s">
        <v>178</v>
      </c>
      <c r="F160" s="393"/>
      <c r="G160" s="393"/>
      <c r="H160" s="393"/>
      <c r="I160" s="393"/>
      <c r="J160" s="384"/>
    </row>
    <row r="161" spans="1:10" s="142" customFormat="1" ht="22.5" customHeight="1" x14ac:dyDescent="0.25">
      <c r="A161" s="84" t="s">
        <v>2</v>
      </c>
      <c r="B161" s="84" t="s">
        <v>3</v>
      </c>
      <c r="C161" s="84" t="s">
        <v>4</v>
      </c>
      <c r="D161" s="94" t="s">
        <v>5</v>
      </c>
      <c r="E161" s="84" t="s">
        <v>6</v>
      </c>
      <c r="F161" s="84" t="s">
        <v>7</v>
      </c>
      <c r="G161" s="84" t="s">
        <v>8</v>
      </c>
      <c r="H161" s="84" t="s">
        <v>7</v>
      </c>
      <c r="I161" s="84" t="s">
        <v>9</v>
      </c>
      <c r="J161" s="384"/>
    </row>
    <row r="162" spans="1:10" s="142" customFormat="1" ht="15" x14ac:dyDescent="0.25">
      <c r="A162" s="387" t="s">
        <v>139</v>
      </c>
      <c r="B162" s="387"/>
      <c r="C162" s="387"/>
      <c r="D162" s="387"/>
      <c r="E162" s="387"/>
      <c r="F162" s="387"/>
      <c r="G162" s="387"/>
      <c r="H162" s="387"/>
      <c r="I162" s="119">
        <f>I154</f>
        <v>118119.383</v>
      </c>
      <c r="J162" s="384"/>
    </row>
    <row r="163" spans="1:10" s="142" customFormat="1" ht="17.25" customHeight="1" x14ac:dyDescent="0.25">
      <c r="A163" s="111">
        <v>90</v>
      </c>
      <c r="B163" s="93" t="s">
        <v>214</v>
      </c>
      <c r="C163" s="141" t="s">
        <v>215</v>
      </c>
      <c r="D163" s="157" t="s">
        <v>216</v>
      </c>
      <c r="E163" s="333">
        <v>3711065</v>
      </c>
      <c r="F163" s="186">
        <v>43524</v>
      </c>
      <c r="G163" s="157" t="s">
        <v>430</v>
      </c>
      <c r="H163" s="186">
        <v>43522</v>
      </c>
      <c r="I163" s="116">
        <v>1848</v>
      </c>
      <c r="J163" s="384"/>
    </row>
    <row r="164" spans="1:10" s="142" customFormat="1" ht="17.25" customHeight="1" x14ac:dyDescent="0.25">
      <c r="A164" s="111">
        <v>91</v>
      </c>
      <c r="B164" s="91" t="s">
        <v>218</v>
      </c>
      <c r="C164" s="141" t="s">
        <v>219</v>
      </c>
      <c r="D164" s="157" t="s">
        <v>216</v>
      </c>
      <c r="E164" s="333">
        <v>3715061</v>
      </c>
      <c r="F164" s="186">
        <v>43524</v>
      </c>
      <c r="G164" s="157" t="s">
        <v>431</v>
      </c>
      <c r="H164" s="186">
        <v>43523</v>
      </c>
      <c r="I164" s="116">
        <v>2192.02</v>
      </c>
      <c r="J164" s="384" t="s">
        <v>471</v>
      </c>
    </row>
    <row r="165" spans="1:10" s="142" customFormat="1" ht="24" customHeight="1" x14ac:dyDescent="0.25">
      <c r="A165" s="111">
        <v>92</v>
      </c>
      <c r="B165" s="226" t="s">
        <v>436</v>
      </c>
      <c r="C165" s="141" t="s">
        <v>267</v>
      </c>
      <c r="D165" s="235" t="s">
        <v>308</v>
      </c>
      <c r="E165" s="157">
        <v>2239201</v>
      </c>
      <c r="F165" s="189">
        <v>43532</v>
      </c>
      <c r="G165" s="157" t="s">
        <v>286</v>
      </c>
      <c r="H165" s="186">
        <v>43496</v>
      </c>
      <c r="I165" s="92">
        <v>266.74</v>
      </c>
      <c r="J165" s="384"/>
    </row>
    <row r="166" spans="1:10" s="142" customFormat="1" ht="24" customHeight="1" x14ac:dyDescent="0.25">
      <c r="A166" s="111">
        <v>93</v>
      </c>
      <c r="B166" s="226" t="s">
        <v>441</v>
      </c>
      <c r="C166" s="140" t="s">
        <v>199</v>
      </c>
      <c r="D166" s="157" t="s">
        <v>245</v>
      </c>
      <c r="E166" s="157">
        <v>5162305</v>
      </c>
      <c r="F166" s="186">
        <v>43542</v>
      </c>
      <c r="G166" s="157" t="s">
        <v>192</v>
      </c>
      <c r="H166" s="186">
        <v>43524</v>
      </c>
      <c r="I166" s="110">
        <v>410.6</v>
      </c>
      <c r="J166" s="384"/>
    </row>
    <row r="167" spans="1:10" s="142" customFormat="1" ht="24" customHeight="1" x14ac:dyDescent="0.25">
      <c r="A167" s="111">
        <v>94</v>
      </c>
      <c r="B167" s="226" t="s">
        <v>442</v>
      </c>
      <c r="C167" s="140" t="s">
        <v>199</v>
      </c>
      <c r="D167" s="157" t="s">
        <v>216</v>
      </c>
      <c r="E167" s="157">
        <v>5162305</v>
      </c>
      <c r="F167" s="186">
        <v>43542</v>
      </c>
      <c r="G167" s="157" t="s">
        <v>192</v>
      </c>
      <c r="H167" s="186">
        <v>43524</v>
      </c>
      <c r="I167" s="110">
        <v>2272</v>
      </c>
      <c r="J167" s="384"/>
    </row>
    <row r="168" spans="1:10" s="142" customFormat="1" ht="24" customHeight="1" x14ac:dyDescent="0.25">
      <c r="A168" s="111">
        <v>95</v>
      </c>
      <c r="B168" s="226" t="s">
        <v>423</v>
      </c>
      <c r="C168" s="140" t="s">
        <v>198</v>
      </c>
      <c r="D168" s="157" t="s">
        <v>245</v>
      </c>
      <c r="E168" s="334" t="s">
        <v>443</v>
      </c>
      <c r="F168" s="186">
        <v>43542</v>
      </c>
      <c r="G168" s="157" t="s">
        <v>193</v>
      </c>
      <c r="H168" s="186">
        <v>43524</v>
      </c>
      <c r="I168" s="92">
        <v>21.9</v>
      </c>
      <c r="J168" s="384"/>
    </row>
    <row r="169" spans="1:10" s="142" customFormat="1" ht="24" customHeight="1" x14ac:dyDescent="0.25">
      <c r="A169" s="111">
        <v>96</v>
      </c>
      <c r="B169" s="226" t="s">
        <v>444</v>
      </c>
      <c r="C169" s="228" t="s">
        <v>198</v>
      </c>
      <c r="D169" s="157" t="s">
        <v>216</v>
      </c>
      <c r="E169" s="334" t="s">
        <v>446</v>
      </c>
      <c r="F169" s="186">
        <v>43542</v>
      </c>
      <c r="G169" s="157" t="s">
        <v>193</v>
      </c>
      <c r="H169" s="186">
        <v>43524</v>
      </c>
      <c r="I169" s="92">
        <v>100.38</v>
      </c>
      <c r="J169" s="384"/>
    </row>
    <row r="170" spans="1:10" s="142" customFormat="1" ht="24" customHeight="1" x14ac:dyDescent="0.25">
      <c r="A170" s="111">
        <v>97</v>
      </c>
      <c r="B170" s="226" t="s">
        <v>445</v>
      </c>
      <c r="C170" s="228" t="s">
        <v>198</v>
      </c>
      <c r="D170" s="235" t="s">
        <v>311</v>
      </c>
      <c r="E170" s="334" t="s">
        <v>443</v>
      </c>
      <c r="F170" s="186">
        <v>43542</v>
      </c>
      <c r="G170" s="157" t="s">
        <v>193</v>
      </c>
      <c r="H170" s="186">
        <v>43524</v>
      </c>
      <c r="I170" s="92">
        <v>57.9</v>
      </c>
      <c r="J170" s="384"/>
    </row>
    <row r="171" spans="1:10" s="142" customFormat="1" ht="17.25" customHeight="1" x14ac:dyDescent="0.25">
      <c r="A171" s="111">
        <v>98</v>
      </c>
      <c r="B171" s="91" t="s">
        <v>224</v>
      </c>
      <c r="C171" s="141" t="s">
        <v>285</v>
      </c>
      <c r="D171" s="157" t="s">
        <v>216</v>
      </c>
      <c r="E171" s="111">
        <v>5115036</v>
      </c>
      <c r="F171" s="186">
        <v>43553</v>
      </c>
      <c r="G171" s="157" t="s">
        <v>447</v>
      </c>
      <c r="H171" s="186">
        <v>43552</v>
      </c>
      <c r="I171" s="116">
        <v>3674.13</v>
      </c>
      <c r="J171" s="384" t="s">
        <v>469</v>
      </c>
    </row>
    <row r="172" spans="1:10" s="142" customFormat="1" ht="17.25" customHeight="1" x14ac:dyDescent="0.25">
      <c r="A172" s="111">
        <v>99</v>
      </c>
      <c r="B172" s="91" t="s">
        <v>229</v>
      </c>
      <c r="C172" s="141" t="s">
        <v>244</v>
      </c>
      <c r="D172" s="157" t="s">
        <v>245</v>
      </c>
      <c r="E172" s="141">
        <v>3142250</v>
      </c>
      <c r="F172" s="186">
        <v>43553</v>
      </c>
      <c r="G172" s="141" t="s">
        <v>246</v>
      </c>
      <c r="H172" s="186">
        <v>43553</v>
      </c>
      <c r="I172" s="92">
        <v>2174</v>
      </c>
      <c r="J172" s="384"/>
    </row>
    <row r="173" spans="1:10" s="142" customFormat="1" ht="17.25" customHeight="1" x14ac:dyDescent="0.25">
      <c r="A173" s="111">
        <v>100</v>
      </c>
      <c r="B173" s="91" t="s">
        <v>179</v>
      </c>
      <c r="C173" s="141" t="s">
        <v>180</v>
      </c>
      <c r="D173" s="157" t="s">
        <v>245</v>
      </c>
      <c r="E173" s="141">
        <v>3142832</v>
      </c>
      <c r="F173" s="186">
        <v>43553</v>
      </c>
      <c r="G173" s="141" t="s">
        <v>246</v>
      </c>
      <c r="H173" s="186">
        <v>43553</v>
      </c>
      <c r="I173" s="92">
        <v>838</v>
      </c>
      <c r="J173" s="384"/>
    </row>
    <row r="174" spans="1:10" s="142" customFormat="1" ht="17.25" customHeight="1" x14ac:dyDescent="0.25">
      <c r="A174" s="111">
        <v>101</v>
      </c>
      <c r="B174" s="91" t="s">
        <v>221</v>
      </c>
      <c r="C174" s="141" t="s">
        <v>222</v>
      </c>
      <c r="D174" s="157" t="s">
        <v>216</v>
      </c>
      <c r="E174" s="111">
        <v>3711123</v>
      </c>
      <c r="F174" s="186">
        <v>43553</v>
      </c>
      <c r="G174" s="157" t="s">
        <v>448</v>
      </c>
      <c r="H174" s="186">
        <v>43552</v>
      </c>
      <c r="I174" s="116">
        <v>3346.8</v>
      </c>
      <c r="J174" s="384" t="s">
        <v>470</v>
      </c>
    </row>
    <row r="175" spans="1:10" s="142" customFormat="1" ht="17.25" customHeight="1" x14ac:dyDescent="0.25">
      <c r="A175" s="111">
        <v>102</v>
      </c>
      <c r="B175" s="93" t="s">
        <v>214</v>
      </c>
      <c r="C175" s="141" t="s">
        <v>215</v>
      </c>
      <c r="D175" s="157" t="s">
        <v>216</v>
      </c>
      <c r="E175" s="333">
        <v>3711425</v>
      </c>
      <c r="F175" s="186">
        <v>43553</v>
      </c>
      <c r="G175" s="157" t="s">
        <v>449</v>
      </c>
      <c r="H175" s="186">
        <v>43552</v>
      </c>
      <c r="I175" s="116">
        <v>3674.13</v>
      </c>
      <c r="J175" s="384"/>
    </row>
    <row r="176" spans="1:10" s="142" customFormat="1" ht="17.25" customHeight="1" x14ac:dyDescent="0.25">
      <c r="A176" s="111">
        <v>103</v>
      </c>
      <c r="B176" s="91" t="s">
        <v>218</v>
      </c>
      <c r="C176" s="141" t="s">
        <v>219</v>
      </c>
      <c r="D176" s="157" t="s">
        <v>216</v>
      </c>
      <c r="E176" s="333">
        <v>3715574</v>
      </c>
      <c r="F176" s="186">
        <v>43553</v>
      </c>
      <c r="G176" s="157" t="s">
        <v>450</v>
      </c>
      <c r="H176" s="186">
        <v>43552</v>
      </c>
      <c r="I176" s="116">
        <v>3375.24</v>
      </c>
      <c r="J176" s="384" t="s">
        <v>469</v>
      </c>
    </row>
    <row r="177" spans="1:10" s="142" customFormat="1" ht="17.25" customHeight="1" x14ac:dyDescent="0.25">
      <c r="A177" s="388" t="s">
        <v>138</v>
      </c>
      <c r="B177" s="388"/>
      <c r="C177" s="388"/>
      <c r="D177" s="388"/>
      <c r="E177" s="388"/>
      <c r="F177" s="388"/>
      <c r="G177" s="388"/>
      <c r="H177" s="388"/>
      <c r="I177" s="85">
        <f>SUM(I162:I176)</f>
        <v>142371.223</v>
      </c>
      <c r="J177" s="384"/>
    </row>
    <row r="178" spans="1:10" s="142" customFormat="1" ht="24.75" customHeight="1" x14ac:dyDescent="0.25">
      <c r="A178" s="389" t="s">
        <v>173</v>
      </c>
      <c r="B178" s="389"/>
      <c r="C178" s="389"/>
      <c r="D178" s="389"/>
      <c r="E178" s="389" t="s">
        <v>481</v>
      </c>
      <c r="F178" s="389"/>
      <c r="G178" s="389"/>
      <c r="H178" s="389"/>
      <c r="I178" s="389"/>
      <c r="J178" s="384"/>
    </row>
    <row r="179" spans="1:10" s="142" customFormat="1" ht="46.5" customHeight="1" x14ac:dyDescent="0.25">
      <c r="A179" s="390" t="s">
        <v>174</v>
      </c>
      <c r="B179" s="390"/>
      <c r="C179" s="390"/>
      <c r="D179" s="390"/>
      <c r="E179" s="390" t="s">
        <v>169</v>
      </c>
      <c r="F179" s="390"/>
      <c r="G179" s="390"/>
      <c r="H179" s="390"/>
      <c r="I179" s="390"/>
      <c r="J179" s="384"/>
    </row>
    <row r="180" spans="1:10" s="142" customFormat="1" ht="33.950000000000003" customHeight="1" x14ac:dyDescent="0.25">
      <c r="J180" s="384"/>
    </row>
    <row r="181" spans="1:10" s="142" customFormat="1" ht="33.950000000000003" customHeight="1" x14ac:dyDescent="0.25">
      <c r="J181" s="384"/>
    </row>
    <row r="182" spans="1:10" s="142" customFormat="1" ht="15" x14ac:dyDescent="0.25">
      <c r="J182" s="384"/>
    </row>
    <row r="183" spans="1:10" s="142" customFormat="1" ht="17.25" customHeight="1" x14ac:dyDescent="0.25">
      <c r="J183" s="384"/>
    </row>
    <row r="184" spans="1:10" s="142" customFormat="1" ht="17.25" customHeight="1" x14ac:dyDescent="0.25">
      <c r="J184" s="384"/>
    </row>
    <row r="185" spans="1:10" s="142" customFormat="1" ht="17.25" customHeight="1" x14ac:dyDescent="0.25">
      <c r="J185" s="384"/>
    </row>
    <row r="186" spans="1:10" s="142" customFormat="1" ht="15" x14ac:dyDescent="0.25">
      <c r="J186" s="384"/>
    </row>
    <row r="187" spans="1:10" s="142" customFormat="1" ht="17.25" customHeight="1" x14ac:dyDescent="0.25">
      <c r="J187" s="384"/>
    </row>
    <row r="188" spans="1:10" s="142" customFormat="1" ht="17.25" customHeight="1" x14ac:dyDescent="0.25">
      <c r="J188" s="384"/>
    </row>
    <row r="189" spans="1:10" s="142" customFormat="1" ht="17.25" customHeight="1" x14ac:dyDescent="0.25">
      <c r="J189" s="384"/>
    </row>
    <row r="190" spans="1:10" s="142" customFormat="1" ht="17.25" customHeight="1" x14ac:dyDescent="0.25">
      <c r="J190" s="384"/>
    </row>
    <row r="191" spans="1:10" s="142" customFormat="1" ht="17.25" customHeight="1" x14ac:dyDescent="0.25">
      <c r="J191" s="384"/>
    </row>
    <row r="192" spans="1:10" s="142" customFormat="1" ht="17.25" customHeight="1" x14ac:dyDescent="0.25">
      <c r="J192" s="384"/>
    </row>
    <row r="193" spans="10:10" s="142" customFormat="1" ht="17.25" customHeight="1" x14ac:dyDescent="0.25">
      <c r="J193" s="384"/>
    </row>
    <row r="194" spans="10:10" s="142" customFormat="1" ht="17.25" customHeight="1" x14ac:dyDescent="0.25">
      <c r="J194" s="384"/>
    </row>
    <row r="195" spans="10:10" s="142" customFormat="1" ht="17.25" customHeight="1" x14ac:dyDescent="0.25">
      <c r="J195" s="384"/>
    </row>
    <row r="196" spans="10:10" s="142" customFormat="1" ht="17.25" customHeight="1" x14ac:dyDescent="0.25">
      <c r="J196" s="384"/>
    </row>
    <row r="197" spans="10:10" s="142" customFormat="1" ht="17.25" customHeight="1" x14ac:dyDescent="0.25">
      <c r="J197" s="384"/>
    </row>
    <row r="198" spans="10:10" s="142" customFormat="1" ht="17.25" customHeight="1" x14ac:dyDescent="0.25">
      <c r="J198" s="384"/>
    </row>
    <row r="199" spans="10:10" s="142" customFormat="1" ht="17.25" customHeight="1" x14ac:dyDescent="0.25">
      <c r="J199" s="384"/>
    </row>
    <row r="200" spans="10:10" s="142" customFormat="1" ht="17.25" customHeight="1" x14ac:dyDescent="0.25">
      <c r="J200" s="384"/>
    </row>
    <row r="201" spans="10:10" s="142" customFormat="1" ht="17.25" customHeight="1" x14ac:dyDescent="0.25">
      <c r="J201" s="384"/>
    </row>
    <row r="202" spans="10:10" s="142" customFormat="1" ht="17.25" customHeight="1" x14ac:dyDescent="0.25">
      <c r="J202" s="384"/>
    </row>
    <row r="203" spans="10:10" s="142" customFormat="1" ht="17.25" customHeight="1" x14ac:dyDescent="0.25">
      <c r="J203" s="384"/>
    </row>
    <row r="204" spans="10:10" s="142" customFormat="1" ht="15" x14ac:dyDescent="0.25">
      <c r="J204" s="384"/>
    </row>
    <row r="205" spans="10:10" s="142" customFormat="1" ht="33.950000000000003" customHeight="1" x14ac:dyDescent="0.25">
      <c r="J205" s="384"/>
    </row>
    <row r="206" spans="10:10" s="142" customFormat="1" ht="33.950000000000003" customHeight="1" x14ac:dyDescent="0.25">
      <c r="J206" s="384"/>
    </row>
    <row r="207" spans="10:10" s="142" customFormat="1" ht="17.25" customHeight="1" x14ac:dyDescent="0.25">
      <c r="J207" s="384"/>
    </row>
    <row r="208" spans="10:10" s="142" customFormat="1" ht="17.25" customHeight="1" x14ac:dyDescent="0.25">
      <c r="J208" s="384"/>
    </row>
    <row r="209" spans="10:10" s="142" customFormat="1" ht="17.25" customHeight="1" x14ac:dyDescent="0.25">
      <c r="J209" s="384"/>
    </row>
    <row r="210" spans="10:10" s="142" customFormat="1" ht="15" x14ac:dyDescent="0.25">
      <c r="J210" s="384"/>
    </row>
    <row r="211" spans="10:10" s="142" customFormat="1" ht="15" x14ac:dyDescent="0.25">
      <c r="J211" s="384"/>
    </row>
    <row r="212" spans="10:10" s="142" customFormat="1" ht="17.25" customHeight="1" x14ac:dyDescent="0.25">
      <c r="J212" s="384"/>
    </row>
    <row r="213" spans="10:10" s="142" customFormat="1" ht="17.25" customHeight="1" x14ac:dyDescent="0.25">
      <c r="J213" s="384"/>
    </row>
    <row r="214" spans="10:10" s="142" customFormat="1" ht="17.25" customHeight="1" x14ac:dyDescent="0.25">
      <c r="J214" s="384"/>
    </row>
    <row r="215" spans="10:10" s="142" customFormat="1" ht="17.25" customHeight="1" x14ac:dyDescent="0.25">
      <c r="J215" s="384"/>
    </row>
    <row r="216" spans="10:10" s="142" customFormat="1" ht="17.25" customHeight="1" x14ac:dyDescent="0.25">
      <c r="J216" s="384"/>
    </row>
    <row r="217" spans="10:10" s="142" customFormat="1" ht="17.25" customHeight="1" x14ac:dyDescent="0.25">
      <c r="J217" s="384"/>
    </row>
    <row r="218" spans="10:10" s="142" customFormat="1" ht="17.25" customHeight="1" x14ac:dyDescent="0.25">
      <c r="J218" s="384"/>
    </row>
    <row r="219" spans="10:10" s="142" customFormat="1" ht="17.25" customHeight="1" x14ac:dyDescent="0.25">
      <c r="J219" s="384"/>
    </row>
    <row r="220" spans="10:10" s="142" customFormat="1" ht="17.25" customHeight="1" x14ac:dyDescent="0.25">
      <c r="J220" s="384"/>
    </row>
    <row r="221" spans="10:10" s="142" customFormat="1" ht="17.25" customHeight="1" x14ac:dyDescent="0.25">
      <c r="J221" s="384"/>
    </row>
    <row r="222" spans="10:10" s="142" customFormat="1" ht="17.25" customHeight="1" x14ac:dyDescent="0.25">
      <c r="J222" s="384"/>
    </row>
    <row r="223" spans="10:10" s="142" customFormat="1" ht="17.25" customHeight="1" x14ac:dyDescent="0.25">
      <c r="J223" s="384"/>
    </row>
    <row r="224" spans="10:10" s="142" customFormat="1" ht="17.25" customHeight="1" x14ac:dyDescent="0.25">
      <c r="J224" s="384"/>
    </row>
    <row r="225" spans="10:10" s="142" customFormat="1" ht="17.25" customHeight="1" x14ac:dyDescent="0.25">
      <c r="J225" s="384"/>
    </row>
    <row r="226" spans="10:10" s="142" customFormat="1" ht="17.25" customHeight="1" x14ac:dyDescent="0.25">
      <c r="J226" s="384"/>
    </row>
    <row r="227" spans="10:10" s="142" customFormat="1" ht="15" x14ac:dyDescent="0.25">
      <c r="J227" s="384"/>
    </row>
    <row r="228" spans="10:10" s="142" customFormat="1" ht="15" x14ac:dyDescent="0.25">
      <c r="J228" s="384"/>
    </row>
    <row r="229" spans="10:10" s="142" customFormat="1" ht="30" customHeight="1" x14ac:dyDescent="0.25">
      <c r="J229" s="384"/>
    </row>
    <row r="230" spans="10:10" s="142" customFormat="1" ht="33.950000000000003" customHeight="1" x14ac:dyDescent="0.25">
      <c r="J230" s="384"/>
    </row>
    <row r="231" spans="10:10" s="142" customFormat="1" ht="17.25" customHeight="1" x14ac:dyDescent="0.25">
      <c r="J231" s="384"/>
    </row>
    <row r="232" spans="10:10" s="142" customFormat="1" ht="17.25" customHeight="1" x14ac:dyDescent="0.25">
      <c r="J232" s="384"/>
    </row>
    <row r="233" spans="10:10" s="142" customFormat="1" ht="17.25" customHeight="1" x14ac:dyDescent="0.25">
      <c r="J233" s="384"/>
    </row>
    <row r="234" spans="10:10" s="142" customFormat="1" ht="17.25" customHeight="1" x14ac:dyDescent="0.25">
      <c r="J234" s="384"/>
    </row>
    <row r="235" spans="10:10" s="142" customFormat="1" ht="17.25" customHeight="1" x14ac:dyDescent="0.25">
      <c r="J235" s="384"/>
    </row>
    <row r="236" spans="10:10" s="142" customFormat="1" ht="17.25" customHeight="1" x14ac:dyDescent="0.25">
      <c r="J236" s="384"/>
    </row>
    <row r="237" spans="10:10" s="142" customFormat="1" ht="17.25" customHeight="1" x14ac:dyDescent="0.25">
      <c r="J237" s="384"/>
    </row>
    <row r="238" spans="10:10" s="142" customFormat="1" ht="17.25" customHeight="1" x14ac:dyDescent="0.25">
      <c r="J238" s="384"/>
    </row>
    <row r="239" spans="10:10" s="142" customFormat="1" ht="17.25" customHeight="1" x14ac:dyDescent="0.25">
      <c r="J239" s="384"/>
    </row>
    <row r="240" spans="10:10" s="142" customFormat="1" ht="17.25" customHeight="1" x14ac:dyDescent="0.25">
      <c r="J240" s="384"/>
    </row>
    <row r="241" spans="10:10" s="142" customFormat="1" ht="17.25" customHeight="1" x14ac:dyDescent="0.25">
      <c r="J241" s="384"/>
    </row>
    <row r="242" spans="10:10" s="142" customFormat="1" ht="17.25" customHeight="1" x14ac:dyDescent="0.25">
      <c r="J242" s="384"/>
    </row>
    <row r="243" spans="10:10" s="142" customFormat="1" ht="17.25" customHeight="1" x14ac:dyDescent="0.25">
      <c r="J243" s="384"/>
    </row>
    <row r="244" spans="10:10" s="142" customFormat="1" ht="17.25" customHeight="1" x14ac:dyDescent="0.25">
      <c r="J244" s="384"/>
    </row>
    <row r="245" spans="10:10" s="142" customFormat="1" ht="17.25" customHeight="1" x14ac:dyDescent="0.25">
      <c r="J245" s="384"/>
    </row>
    <row r="246" spans="10:10" s="142" customFormat="1" ht="17.25" customHeight="1" x14ac:dyDescent="0.25">
      <c r="J246" s="384"/>
    </row>
    <row r="247" spans="10:10" s="142" customFormat="1" ht="17.25" customHeight="1" x14ac:dyDescent="0.25">
      <c r="J247" s="384"/>
    </row>
    <row r="248" spans="10:10" s="142" customFormat="1" ht="17.25" customHeight="1" x14ac:dyDescent="0.25">
      <c r="J248" s="384"/>
    </row>
    <row r="249" spans="10:10" s="142" customFormat="1" ht="17.25" customHeight="1" x14ac:dyDescent="0.25">
      <c r="J249" s="384"/>
    </row>
    <row r="250" spans="10:10" s="142" customFormat="1" ht="17.25" customHeight="1" x14ac:dyDescent="0.25">
      <c r="J250" s="384"/>
    </row>
    <row r="251" spans="10:10" s="142" customFormat="1" ht="20.25" customHeight="1" x14ac:dyDescent="0.25">
      <c r="J251" s="384"/>
    </row>
    <row r="252" spans="10:10" s="142" customFormat="1" ht="25.5" customHeight="1" x14ac:dyDescent="0.25">
      <c r="J252" s="384"/>
    </row>
    <row r="253" spans="10:10" s="142" customFormat="1" ht="31.5" customHeight="1" x14ac:dyDescent="0.25">
      <c r="J253" s="384"/>
    </row>
    <row r="254" spans="10:10" s="142" customFormat="1" ht="17.25" customHeight="1" x14ac:dyDescent="0.25">
      <c r="J254" s="384"/>
    </row>
    <row r="255" spans="10:10" s="142" customFormat="1" ht="17.25" customHeight="1" x14ac:dyDescent="0.25">
      <c r="J255" s="384"/>
    </row>
    <row r="256" spans="10:10" s="142" customFormat="1" ht="17.25" customHeight="1" x14ac:dyDescent="0.25">
      <c r="J256" s="384"/>
    </row>
    <row r="257" spans="10:10" s="142" customFormat="1" ht="17.25" customHeight="1" x14ac:dyDescent="0.25">
      <c r="J257" s="384"/>
    </row>
    <row r="258" spans="10:10" s="142" customFormat="1" ht="17.25" customHeight="1" x14ac:dyDescent="0.25">
      <c r="J258" s="384"/>
    </row>
    <row r="259" spans="10:10" s="142" customFormat="1" ht="17.25" customHeight="1" x14ac:dyDescent="0.25">
      <c r="J259" s="384"/>
    </row>
    <row r="260" spans="10:10" s="142" customFormat="1" ht="17.25" customHeight="1" x14ac:dyDescent="0.25">
      <c r="J260" s="384"/>
    </row>
    <row r="261" spans="10:10" s="142" customFormat="1" ht="17.25" customHeight="1" x14ac:dyDescent="0.25">
      <c r="J261" s="384"/>
    </row>
    <row r="262" spans="10:10" s="142" customFormat="1" ht="17.25" customHeight="1" x14ac:dyDescent="0.25">
      <c r="J262" s="384"/>
    </row>
    <row r="263" spans="10:10" s="142" customFormat="1" ht="17.25" customHeight="1" x14ac:dyDescent="0.25">
      <c r="J263" s="384"/>
    </row>
    <row r="264" spans="10:10" s="142" customFormat="1" ht="17.25" customHeight="1" x14ac:dyDescent="0.25">
      <c r="J264" s="384"/>
    </row>
    <row r="265" spans="10:10" s="142" customFormat="1" ht="17.25" customHeight="1" x14ac:dyDescent="0.25">
      <c r="J265" s="384"/>
    </row>
    <row r="266" spans="10:10" s="142" customFormat="1" ht="17.25" customHeight="1" x14ac:dyDescent="0.25">
      <c r="J266" s="384"/>
    </row>
    <row r="267" spans="10:10" s="142" customFormat="1" ht="17.25" customHeight="1" x14ac:dyDescent="0.25">
      <c r="J267" s="384"/>
    </row>
    <row r="268" spans="10:10" s="142" customFormat="1" ht="17.25" customHeight="1" x14ac:dyDescent="0.25">
      <c r="J268" s="384"/>
    </row>
    <row r="269" spans="10:10" s="142" customFormat="1" ht="17.25" customHeight="1" x14ac:dyDescent="0.25">
      <c r="J269" s="384"/>
    </row>
    <row r="270" spans="10:10" s="142" customFormat="1" ht="17.25" customHeight="1" x14ac:dyDescent="0.25">
      <c r="J270" s="384"/>
    </row>
    <row r="271" spans="10:10" s="142" customFormat="1" ht="17.25" customHeight="1" x14ac:dyDescent="0.25">
      <c r="J271" s="384"/>
    </row>
    <row r="272" spans="10:10" s="142" customFormat="1" ht="17.25" customHeight="1" x14ac:dyDescent="0.25">
      <c r="J272" s="384"/>
    </row>
    <row r="273" spans="10:10" s="142" customFormat="1" ht="17.25" customHeight="1" x14ac:dyDescent="0.25">
      <c r="J273" s="384"/>
    </row>
    <row r="274" spans="10:10" s="142" customFormat="1" ht="17.25" customHeight="1" x14ac:dyDescent="0.25">
      <c r="J274" s="384"/>
    </row>
    <row r="275" spans="10:10" s="142" customFormat="1" ht="17.25" customHeight="1" x14ac:dyDescent="0.25">
      <c r="J275" s="384"/>
    </row>
    <row r="276" spans="10:10" s="142" customFormat="1" ht="17.25" customHeight="1" x14ac:dyDescent="0.25">
      <c r="J276" s="384"/>
    </row>
    <row r="277" spans="10:10" s="142" customFormat="1" ht="17.25" customHeight="1" x14ac:dyDescent="0.25">
      <c r="J277" s="384"/>
    </row>
    <row r="278" spans="10:10" s="142" customFormat="1" ht="17.25" customHeight="1" x14ac:dyDescent="0.25">
      <c r="J278" s="384"/>
    </row>
    <row r="279" spans="10:10" s="142" customFormat="1" ht="17.25" customHeight="1" x14ac:dyDescent="0.25">
      <c r="J279" s="384"/>
    </row>
    <row r="280" spans="10:10" s="142" customFormat="1" ht="17.25" customHeight="1" x14ac:dyDescent="0.25">
      <c r="J280" s="384"/>
    </row>
    <row r="281" spans="10:10" s="142" customFormat="1" ht="17.25" customHeight="1" x14ac:dyDescent="0.25">
      <c r="J281" s="384"/>
    </row>
    <row r="282" spans="10:10" s="142" customFormat="1" ht="17.25" customHeight="1" x14ac:dyDescent="0.25">
      <c r="J282" s="384"/>
    </row>
    <row r="283" spans="10:10" s="142" customFormat="1" ht="17.25" customHeight="1" x14ac:dyDescent="0.25">
      <c r="J283" s="384"/>
    </row>
    <row r="284" spans="10:10" s="142" customFormat="1" ht="17.25" customHeight="1" x14ac:dyDescent="0.25">
      <c r="J284" s="384"/>
    </row>
    <row r="285" spans="10:10" s="142" customFormat="1" ht="17.25" customHeight="1" x14ac:dyDescent="0.25">
      <c r="J285" s="384"/>
    </row>
    <row r="286" spans="10:10" s="142" customFormat="1" ht="17.25" customHeight="1" x14ac:dyDescent="0.25">
      <c r="J286" s="384"/>
    </row>
    <row r="287" spans="10:10" s="142" customFormat="1" ht="17.25" customHeight="1" x14ac:dyDescent="0.25">
      <c r="J287" s="384"/>
    </row>
    <row r="288" spans="10:10" s="142" customFormat="1" ht="17.25" customHeight="1" x14ac:dyDescent="0.25">
      <c r="J288" s="384"/>
    </row>
    <row r="289" spans="10:10" s="142" customFormat="1" ht="17.25" customHeight="1" x14ac:dyDescent="0.25">
      <c r="J289" s="384"/>
    </row>
    <row r="290" spans="10:10" s="142" customFormat="1" ht="17.25" customHeight="1" x14ac:dyDescent="0.25">
      <c r="J290" s="384"/>
    </row>
    <row r="291" spans="10:10" s="142" customFormat="1" ht="17.25" customHeight="1" x14ac:dyDescent="0.25">
      <c r="J291" s="384"/>
    </row>
    <row r="292" spans="10:10" s="142" customFormat="1" ht="17.25" customHeight="1" x14ac:dyDescent="0.25">
      <c r="J292" s="384"/>
    </row>
    <row r="293" spans="10:10" s="142" customFormat="1" ht="17.25" customHeight="1" x14ac:dyDescent="0.25">
      <c r="J293" s="384"/>
    </row>
    <row r="294" spans="10:10" s="142" customFormat="1" ht="17.25" customHeight="1" x14ac:dyDescent="0.25">
      <c r="J294" s="384"/>
    </row>
    <row r="295" spans="10:10" s="142" customFormat="1" ht="17.25" customHeight="1" x14ac:dyDescent="0.25">
      <c r="J295" s="384"/>
    </row>
    <row r="296" spans="10:10" s="142" customFormat="1" ht="17.25" customHeight="1" x14ac:dyDescent="0.25">
      <c r="J296" s="384"/>
    </row>
    <row r="297" spans="10:10" s="142" customFormat="1" ht="17.25" customHeight="1" x14ac:dyDescent="0.25">
      <c r="J297" s="384"/>
    </row>
    <row r="298" spans="10:10" s="142" customFormat="1" ht="17.25" customHeight="1" x14ac:dyDescent="0.25">
      <c r="J298" s="384"/>
    </row>
    <row r="299" spans="10:10" s="142" customFormat="1" ht="17.25" customHeight="1" x14ac:dyDescent="0.25">
      <c r="J299" s="384"/>
    </row>
    <row r="300" spans="10:10" s="142" customFormat="1" ht="17.25" customHeight="1" x14ac:dyDescent="0.25">
      <c r="J300" s="384"/>
    </row>
    <row r="301" spans="10:10" s="142" customFormat="1" ht="17.25" customHeight="1" x14ac:dyDescent="0.25">
      <c r="J301" s="384"/>
    </row>
    <row r="302" spans="10:10" s="142" customFormat="1" ht="17.25" customHeight="1" x14ac:dyDescent="0.25">
      <c r="J302" s="384"/>
    </row>
    <row r="303" spans="10:10" s="142" customFormat="1" ht="17.25" customHeight="1" x14ac:dyDescent="0.25">
      <c r="J303" s="384"/>
    </row>
    <row r="304" spans="10:10" s="142" customFormat="1" ht="17.25" customHeight="1" x14ac:dyDescent="0.25">
      <c r="J304" s="384"/>
    </row>
    <row r="305" spans="10:10" s="142" customFormat="1" ht="17.25" customHeight="1" x14ac:dyDescent="0.25">
      <c r="J305" s="384"/>
    </row>
    <row r="306" spans="10:10" s="142" customFormat="1" ht="17.25" customHeight="1" x14ac:dyDescent="0.25">
      <c r="J306" s="384"/>
    </row>
    <row r="307" spans="10:10" s="142" customFormat="1" ht="17.25" customHeight="1" x14ac:dyDescent="0.25">
      <c r="J307" s="384"/>
    </row>
    <row r="308" spans="10:10" s="142" customFormat="1" ht="17.25" customHeight="1" x14ac:dyDescent="0.25">
      <c r="J308" s="384"/>
    </row>
    <row r="309" spans="10:10" s="142" customFormat="1" ht="17.25" customHeight="1" x14ac:dyDescent="0.25">
      <c r="J309" s="384"/>
    </row>
    <row r="310" spans="10:10" s="142" customFormat="1" ht="17.25" customHeight="1" x14ac:dyDescent="0.25">
      <c r="J310" s="384"/>
    </row>
    <row r="311" spans="10:10" s="142" customFormat="1" ht="17.25" customHeight="1" x14ac:dyDescent="0.25">
      <c r="J311" s="384"/>
    </row>
    <row r="312" spans="10:10" s="142" customFormat="1" ht="17.25" customHeight="1" x14ac:dyDescent="0.25">
      <c r="J312" s="384"/>
    </row>
    <row r="313" spans="10:10" s="142" customFormat="1" ht="17.25" customHeight="1" x14ac:dyDescent="0.25">
      <c r="J313" s="384"/>
    </row>
    <row r="314" spans="10:10" s="142" customFormat="1" ht="17.25" customHeight="1" x14ac:dyDescent="0.25">
      <c r="J314" s="384"/>
    </row>
    <row r="315" spans="10:10" s="142" customFormat="1" ht="17.25" customHeight="1" x14ac:dyDescent="0.25">
      <c r="J315" s="384"/>
    </row>
    <row r="316" spans="10:10" s="142" customFormat="1" ht="17.25" customHeight="1" x14ac:dyDescent="0.25">
      <c r="J316" s="384"/>
    </row>
    <row r="317" spans="10:10" s="142" customFormat="1" ht="17.25" customHeight="1" x14ac:dyDescent="0.25">
      <c r="J317" s="384"/>
    </row>
    <row r="318" spans="10:10" s="142" customFormat="1" ht="17.25" customHeight="1" x14ac:dyDescent="0.25">
      <c r="J318" s="384"/>
    </row>
    <row r="319" spans="10:10" s="142" customFormat="1" ht="17.25" customHeight="1" x14ac:dyDescent="0.25">
      <c r="J319" s="384"/>
    </row>
    <row r="320" spans="10:10" s="142" customFormat="1" ht="17.25" customHeight="1" x14ac:dyDescent="0.25">
      <c r="J320" s="384"/>
    </row>
    <row r="321" spans="10:10" s="142" customFormat="1" ht="17.25" customHeight="1" x14ac:dyDescent="0.25">
      <c r="J321" s="384"/>
    </row>
    <row r="322" spans="10:10" s="142" customFormat="1" ht="17.25" customHeight="1" x14ac:dyDescent="0.25">
      <c r="J322" s="384"/>
    </row>
    <row r="323" spans="10:10" s="142" customFormat="1" ht="17.25" customHeight="1" x14ac:dyDescent="0.25">
      <c r="J323" s="384"/>
    </row>
    <row r="324" spans="10:10" s="142" customFormat="1" ht="17.25" customHeight="1" x14ac:dyDescent="0.25">
      <c r="J324" s="384"/>
    </row>
    <row r="325" spans="10:10" s="142" customFormat="1" ht="17.25" customHeight="1" x14ac:dyDescent="0.25">
      <c r="J325" s="384"/>
    </row>
    <row r="326" spans="10:10" s="142" customFormat="1" ht="17.25" customHeight="1" x14ac:dyDescent="0.25">
      <c r="J326" s="384"/>
    </row>
    <row r="327" spans="10:10" s="142" customFormat="1" ht="17.25" customHeight="1" x14ac:dyDescent="0.25">
      <c r="J327" s="384"/>
    </row>
    <row r="328" spans="10:10" s="142" customFormat="1" ht="17.25" customHeight="1" x14ac:dyDescent="0.25">
      <c r="J328" s="384"/>
    </row>
    <row r="329" spans="10:10" s="142" customFormat="1" ht="17.25" customHeight="1" x14ac:dyDescent="0.25">
      <c r="J329" s="384"/>
    </row>
    <row r="330" spans="10:10" s="142" customFormat="1" ht="17.25" customHeight="1" x14ac:dyDescent="0.25">
      <c r="J330" s="384"/>
    </row>
    <row r="331" spans="10:10" s="142" customFormat="1" ht="17.25" customHeight="1" x14ac:dyDescent="0.25">
      <c r="J331" s="384"/>
    </row>
    <row r="332" spans="10:10" s="142" customFormat="1" ht="17.25" customHeight="1" x14ac:dyDescent="0.25">
      <c r="J332" s="384"/>
    </row>
    <row r="333" spans="10:10" s="142" customFormat="1" ht="17.25" customHeight="1" x14ac:dyDescent="0.25">
      <c r="J333" s="384"/>
    </row>
    <row r="334" spans="10:10" s="142" customFormat="1" ht="17.25" customHeight="1" x14ac:dyDescent="0.25">
      <c r="J334" s="384"/>
    </row>
    <row r="335" spans="10:10" s="142" customFormat="1" ht="17.25" customHeight="1" x14ac:dyDescent="0.25">
      <c r="J335" s="384"/>
    </row>
    <row r="336" spans="10:10" s="142" customFormat="1" ht="17.25" customHeight="1" x14ac:dyDescent="0.25">
      <c r="J336" s="384"/>
    </row>
    <row r="337" spans="10:10" s="142" customFormat="1" ht="17.25" customHeight="1" x14ac:dyDescent="0.25">
      <c r="J337" s="384"/>
    </row>
    <row r="338" spans="10:10" s="142" customFormat="1" ht="17.25" customHeight="1" x14ac:dyDescent="0.25">
      <c r="J338" s="384"/>
    </row>
    <row r="339" spans="10:10" s="142" customFormat="1" ht="17.25" customHeight="1" x14ac:dyDescent="0.25">
      <c r="J339" s="384"/>
    </row>
    <row r="340" spans="10:10" s="142" customFormat="1" ht="17.25" customHeight="1" x14ac:dyDescent="0.25">
      <c r="J340" s="384"/>
    </row>
    <row r="341" spans="10:10" s="142" customFormat="1" ht="17.25" customHeight="1" x14ac:dyDescent="0.25">
      <c r="J341" s="384"/>
    </row>
    <row r="342" spans="10:10" s="142" customFormat="1" ht="17.25" customHeight="1" x14ac:dyDescent="0.25">
      <c r="J342" s="384"/>
    </row>
    <row r="343" spans="10:10" s="142" customFormat="1" ht="17.25" customHeight="1" x14ac:dyDescent="0.25">
      <c r="J343" s="384"/>
    </row>
    <row r="344" spans="10:10" s="142" customFormat="1" ht="17.25" customHeight="1" x14ac:dyDescent="0.25">
      <c r="J344" s="384"/>
    </row>
    <row r="345" spans="10:10" s="142" customFormat="1" ht="17.25" customHeight="1" x14ac:dyDescent="0.25">
      <c r="J345" s="384"/>
    </row>
    <row r="346" spans="10:10" s="142" customFormat="1" ht="17.25" customHeight="1" x14ac:dyDescent="0.25">
      <c r="J346" s="384"/>
    </row>
    <row r="347" spans="10:10" s="142" customFormat="1" ht="17.25" customHeight="1" x14ac:dyDescent="0.25">
      <c r="J347" s="384"/>
    </row>
    <row r="348" spans="10:10" s="142" customFormat="1" ht="17.25" customHeight="1" x14ac:dyDescent="0.25">
      <c r="J348" s="384"/>
    </row>
    <row r="349" spans="10:10" s="142" customFormat="1" ht="17.25" customHeight="1" x14ac:dyDescent="0.25">
      <c r="J349" s="384"/>
    </row>
    <row r="350" spans="10:10" s="142" customFormat="1" ht="17.25" customHeight="1" x14ac:dyDescent="0.25">
      <c r="J350" s="384"/>
    </row>
    <row r="351" spans="10:10" s="142" customFormat="1" ht="17.25" customHeight="1" x14ac:dyDescent="0.25">
      <c r="J351" s="384"/>
    </row>
    <row r="352" spans="10:10" s="142" customFormat="1" ht="17.25" customHeight="1" x14ac:dyDescent="0.25">
      <c r="J352" s="384"/>
    </row>
    <row r="353" spans="10:10" s="142" customFormat="1" ht="17.25" customHeight="1" x14ac:dyDescent="0.25">
      <c r="J353" s="384"/>
    </row>
    <row r="354" spans="10:10" s="142" customFormat="1" ht="17.25" customHeight="1" x14ac:dyDescent="0.25">
      <c r="J354" s="384"/>
    </row>
    <row r="355" spans="10:10" s="142" customFormat="1" ht="17.25" customHeight="1" x14ac:dyDescent="0.25">
      <c r="J355" s="384"/>
    </row>
    <row r="356" spans="10:10" s="142" customFormat="1" ht="17.25" customHeight="1" x14ac:dyDescent="0.25">
      <c r="J356" s="384"/>
    </row>
    <row r="357" spans="10:10" s="142" customFormat="1" ht="17.25" customHeight="1" x14ac:dyDescent="0.25">
      <c r="J357" s="384"/>
    </row>
    <row r="358" spans="10:10" s="142" customFormat="1" ht="17.25" customHeight="1" x14ac:dyDescent="0.25">
      <c r="J358" s="384"/>
    </row>
    <row r="359" spans="10:10" s="142" customFormat="1" ht="17.25" customHeight="1" x14ac:dyDescent="0.25">
      <c r="J359" s="384"/>
    </row>
    <row r="360" spans="10:10" s="142" customFormat="1" ht="17.25" customHeight="1" x14ac:dyDescent="0.25">
      <c r="J360" s="384"/>
    </row>
    <row r="361" spans="10:10" s="142" customFormat="1" ht="17.25" customHeight="1" x14ac:dyDescent="0.25">
      <c r="J361" s="384"/>
    </row>
    <row r="362" spans="10:10" s="142" customFormat="1" ht="17.25" customHeight="1" x14ac:dyDescent="0.25">
      <c r="J362" s="384"/>
    </row>
    <row r="363" spans="10:10" s="142" customFormat="1" ht="17.25" customHeight="1" x14ac:dyDescent="0.25">
      <c r="J363" s="384"/>
    </row>
    <row r="364" spans="10:10" s="142" customFormat="1" ht="17.25" customHeight="1" x14ac:dyDescent="0.25">
      <c r="J364" s="384"/>
    </row>
    <row r="365" spans="10:10" s="142" customFormat="1" ht="17.25" customHeight="1" x14ac:dyDescent="0.25">
      <c r="J365" s="384"/>
    </row>
    <row r="366" spans="10:10" s="142" customFormat="1" ht="17.25" customHeight="1" x14ac:dyDescent="0.25">
      <c r="J366" s="384"/>
    </row>
    <row r="367" spans="10:10" s="142" customFormat="1" ht="17.25" customHeight="1" x14ac:dyDescent="0.25">
      <c r="J367" s="384"/>
    </row>
    <row r="368" spans="10:10" s="142" customFormat="1" ht="17.25" customHeight="1" x14ac:dyDescent="0.25">
      <c r="J368" s="384"/>
    </row>
    <row r="369" spans="10:10" s="142" customFormat="1" ht="17.25" customHeight="1" x14ac:dyDescent="0.25">
      <c r="J369" s="384"/>
    </row>
    <row r="370" spans="10:10" s="142" customFormat="1" ht="17.25" customHeight="1" x14ac:dyDescent="0.25">
      <c r="J370" s="384"/>
    </row>
    <row r="371" spans="10:10" s="142" customFormat="1" ht="17.25" customHeight="1" x14ac:dyDescent="0.25">
      <c r="J371" s="384"/>
    </row>
    <row r="372" spans="10:10" s="142" customFormat="1" ht="17.25" customHeight="1" x14ac:dyDescent="0.25">
      <c r="J372" s="384"/>
    </row>
    <row r="373" spans="10:10" s="142" customFormat="1" ht="17.25" customHeight="1" x14ac:dyDescent="0.25">
      <c r="J373" s="384"/>
    </row>
    <row r="374" spans="10:10" s="142" customFormat="1" ht="17.25" customHeight="1" x14ac:dyDescent="0.25">
      <c r="J374" s="384"/>
    </row>
    <row r="375" spans="10:10" s="142" customFormat="1" ht="17.25" customHeight="1" x14ac:dyDescent="0.25">
      <c r="J375" s="384"/>
    </row>
    <row r="376" spans="10:10" s="142" customFormat="1" ht="17.25" customHeight="1" x14ac:dyDescent="0.25">
      <c r="J376" s="384"/>
    </row>
    <row r="377" spans="10:10" s="142" customFormat="1" ht="17.25" customHeight="1" x14ac:dyDescent="0.25">
      <c r="J377" s="384"/>
    </row>
    <row r="378" spans="10:10" s="142" customFormat="1" ht="17.25" customHeight="1" x14ac:dyDescent="0.25">
      <c r="J378" s="384"/>
    </row>
    <row r="379" spans="10:10" s="142" customFormat="1" ht="17.25" customHeight="1" x14ac:dyDescent="0.25">
      <c r="J379" s="384"/>
    </row>
    <row r="380" spans="10:10" s="142" customFormat="1" ht="17.25" customHeight="1" x14ac:dyDescent="0.25">
      <c r="J380" s="384"/>
    </row>
    <row r="381" spans="10:10" s="142" customFormat="1" ht="17.25" customHeight="1" x14ac:dyDescent="0.25">
      <c r="J381" s="384"/>
    </row>
    <row r="382" spans="10:10" s="142" customFormat="1" ht="17.25" customHeight="1" x14ac:dyDescent="0.25">
      <c r="J382" s="384"/>
    </row>
    <row r="383" spans="10:10" s="142" customFormat="1" ht="17.25" customHeight="1" x14ac:dyDescent="0.25">
      <c r="J383" s="384"/>
    </row>
    <row r="384" spans="10:10" s="142" customFormat="1" ht="17.25" customHeight="1" x14ac:dyDescent="0.25">
      <c r="J384" s="384"/>
    </row>
    <row r="385" spans="10:10" s="142" customFormat="1" ht="17.25" customHeight="1" x14ac:dyDescent="0.25">
      <c r="J385" s="384"/>
    </row>
    <row r="386" spans="10:10" s="142" customFormat="1" ht="17.25" customHeight="1" x14ac:dyDescent="0.25">
      <c r="J386" s="384"/>
    </row>
    <row r="387" spans="10:10" s="142" customFormat="1" ht="17.25" customHeight="1" x14ac:dyDescent="0.25">
      <c r="J387" s="384"/>
    </row>
    <row r="388" spans="10:10" s="142" customFormat="1" ht="17.25" customHeight="1" x14ac:dyDescent="0.25">
      <c r="J388" s="384"/>
    </row>
    <row r="389" spans="10:10" s="142" customFormat="1" ht="17.25" customHeight="1" x14ac:dyDescent="0.25">
      <c r="J389" s="384"/>
    </row>
    <row r="390" spans="10:10" s="142" customFormat="1" ht="17.25" customHeight="1" x14ac:dyDescent="0.25">
      <c r="J390" s="384"/>
    </row>
    <row r="391" spans="10:10" s="142" customFormat="1" ht="17.25" customHeight="1" x14ac:dyDescent="0.25">
      <c r="J391" s="384"/>
    </row>
    <row r="392" spans="10:10" s="142" customFormat="1" ht="17.25" customHeight="1" x14ac:dyDescent="0.25">
      <c r="J392" s="384"/>
    </row>
    <row r="393" spans="10:10" s="142" customFormat="1" ht="17.25" customHeight="1" x14ac:dyDescent="0.25">
      <c r="J393" s="384"/>
    </row>
    <row r="394" spans="10:10" s="142" customFormat="1" ht="17.25" customHeight="1" x14ac:dyDescent="0.25">
      <c r="J394" s="384"/>
    </row>
    <row r="395" spans="10:10" s="142" customFormat="1" ht="17.25" customHeight="1" x14ac:dyDescent="0.25">
      <c r="J395" s="384"/>
    </row>
    <row r="396" spans="10:10" s="142" customFormat="1" ht="17.25" customHeight="1" x14ac:dyDescent="0.25">
      <c r="J396" s="384"/>
    </row>
    <row r="397" spans="10:10" s="142" customFormat="1" ht="17.25" customHeight="1" x14ac:dyDescent="0.25">
      <c r="J397" s="384"/>
    </row>
    <row r="398" spans="10:10" s="142" customFormat="1" ht="17.25" customHeight="1" x14ac:dyDescent="0.25">
      <c r="J398" s="384"/>
    </row>
    <row r="399" spans="10:10" s="142" customFormat="1" ht="17.25" customHeight="1" x14ac:dyDescent="0.25">
      <c r="J399" s="384"/>
    </row>
    <row r="400" spans="10:10" s="142" customFormat="1" ht="17.25" customHeight="1" x14ac:dyDescent="0.25">
      <c r="J400" s="384"/>
    </row>
    <row r="401" spans="10:10" s="142" customFormat="1" ht="17.25" customHeight="1" x14ac:dyDescent="0.25">
      <c r="J401" s="384"/>
    </row>
    <row r="402" spans="10:10" s="142" customFormat="1" ht="17.25" customHeight="1" x14ac:dyDescent="0.25">
      <c r="J402" s="384"/>
    </row>
    <row r="403" spans="10:10" s="142" customFormat="1" ht="17.25" customHeight="1" x14ac:dyDescent="0.25">
      <c r="J403" s="384"/>
    </row>
    <row r="404" spans="10:10" s="142" customFormat="1" ht="17.25" customHeight="1" x14ac:dyDescent="0.25">
      <c r="J404" s="384"/>
    </row>
    <row r="405" spans="10:10" s="142" customFormat="1" ht="17.25" customHeight="1" x14ac:dyDescent="0.25">
      <c r="J405" s="384"/>
    </row>
    <row r="406" spans="10:10" s="142" customFormat="1" ht="17.25" customHeight="1" x14ac:dyDescent="0.25">
      <c r="J406" s="384"/>
    </row>
  </sheetData>
  <mergeCells count="87">
    <mergeCell ref="A66:I66"/>
    <mergeCell ref="A72:H72"/>
    <mergeCell ref="A88:I88"/>
    <mergeCell ref="A94:H94"/>
    <mergeCell ref="A65:D65"/>
    <mergeCell ref="E65:I65"/>
    <mergeCell ref="A67:I67"/>
    <mergeCell ref="A69:D70"/>
    <mergeCell ref="E69:I69"/>
    <mergeCell ref="E70:I70"/>
    <mergeCell ref="A85:H85"/>
    <mergeCell ref="A86:D86"/>
    <mergeCell ref="E86:I86"/>
    <mergeCell ref="A87:D87"/>
    <mergeCell ref="E87:I87"/>
    <mergeCell ref="A1:I1"/>
    <mergeCell ref="A24:I24"/>
    <mergeCell ref="A26:D27"/>
    <mergeCell ref="E26:I26"/>
    <mergeCell ref="E27:I27"/>
    <mergeCell ref="A20:H20"/>
    <mergeCell ref="E21:I21"/>
    <mergeCell ref="E22:I22"/>
    <mergeCell ref="A21:D21"/>
    <mergeCell ref="A22:D22"/>
    <mergeCell ref="A2:I2"/>
    <mergeCell ref="E4:I4"/>
    <mergeCell ref="E5:I5"/>
    <mergeCell ref="A4:D5"/>
    <mergeCell ref="A29:H29"/>
    <mergeCell ref="A23:I23"/>
    <mergeCell ref="A63:H63"/>
    <mergeCell ref="A64:D64"/>
    <mergeCell ref="A45:I45"/>
    <mergeCell ref="A47:D48"/>
    <mergeCell ref="E47:I47"/>
    <mergeCell ref="E48:I48"/>
    <mergeCell ref="E64:I64"/>
    <mergeCell ref="A50:H50"/>
    <mergeCell ref="A43:D43"/>
    <mergeCell ref="E43:I43"/>
    <mergeCell ref="A41:H41"/>
    <mergeCell ref="A42:D42"/>
    <mergeCell ref="E42:I42"/>
    <mergeCell ref="A44:I44"/>
    <mergeCell ref="A109:D109"/>
    <mergeCell ref="E109:I109"/>
    <mergeCell ref="A110:D110"/>
    <mergeCell ref="E110:I110"/>
    <mergeCell ref="A89:I89"/>
    <mergeCell ref="A91:D92"/>
    <mergeCell ref="E91:I91"/>
    <mergeCell ref="E92:I92"/>
    <mergeCell ref="A108:H108"/>
    <mergeCell ref="A117:H117"/>
    <mergeCell ref="A131:H131"/>
    <mergeCell ref="A132:D132"/>
    <mergeCell ref="E132:I132"/>
    <mergeCell ref="A133:D133"/>
    <mergeCell ref="E133:I133"/>
    <mergeCell ref="A111:I111"/>
    <mergeCell ref="A112:I112"/>
    <mergeCell ref="A114:D115"/>
    <mergeCell ref="E114:I114"/>
    <mergeCell ref="E115:I115"/>
    <mergeCell ref="A139:H139"/>
    <mergeCell ref="A154:H154"/>
    <mergeCell ref="A155:D155"/>
    <mergeCell ref="E155:I155"/>
    <mergeCell ref="A156:D156"/>
    <mergeCell ref="E156:I156"/>
    <mergeCell ref="A134:I134"/>
    <mergeCell ref="A135:I135"/>
    <mergeCell ref="A136:D137"/>
    <mergeCell ref="E136:I136"/>
    <mergeCell ref="E137:I137"/>
    <mergeCell ref="A157:I157"/>
    <mergeCell ref="A158:I158"/>
    <mergeCell ref="A159:D160"/>
    <mergeCell ref="E159:I159"/>
    <mergeCell ref="E160:I160"/>
    <mergeCell ref="A162:H162"/>
    <mergeCell ref="A177:H177"/>
    <mergeCell ref="A178:D178"/>
    <mergeCell ref="E178:I178"/>
    <mergeCell ref="A179:D179"/>
    <mergeCell ref="E179:I179"/>
  </mergeCells>
  <pageMargins left="0.511811024" right="0.511811024" top="0.78740157499999996" bottom="0.78740157499999996" header="0.31496062000000002" footer="0.31496062000000002"/>
  <pageSetup paperSize="9" orientation="landscape" r:id="rId1"/>
  <headerFooter>
    <oddHeader>&amp;L&amp;G&amp;CALDEIAS INFANTIS SOS BRASIL
RUA PROFESSORA CACILDA PEDROSO Nº 600 - ALVORADA I
CEP. 69.048-340 - MANAUS/ AM</oddHeader>
    <oddFooter>Página &amp;P</oddFoot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T51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T6" sqref="T6"/>
    </sheetView>
  </sheetViews>
  <sheetFormatPr defaultRowHeight="17.25" customHeight="1" x14ac:dyDescent="0.25"/>
  <cols>
    <col min="1" max="1" width="35.85546875" style="142" customWidth="1"/>
    <col min="2" max="2" width="27.42578125" style="142" bestFit="1" customWidth="1"/>
    <col min="3" max="3" width="13.42578125" style="142" customWidth="1"/>
    <col min="4" max="4" width="12.42578125" style="142" customWidth="1"/>
    <col min="5" max="5" width="9.28515625" style="142" customWidth="1"/>
    <col min="6" max="6" width="12.28515625" style="142" customWidth="1"/>
    <col min="7" max="7" width="7.85546875" style="142" customWidth="1"/>
    <col min="8" max="8" width="12" style="142" customWidth="1"/>
    <col min="9" max="9" width="10.7109375" style="142" customWidth="1"/>
    <col min="10" max="10" width="9.7109375" style="142" customWidth="1"/>
    <col min="11" max="11" width="12.42578125" style="142" bestFit="1" customWidth="1"/>
    <col min="12" max="12" width="16" style="142" customWidth="1"/>
    <col min="13" max="13" width="0.140625" style="142" customWidth="1"/>
    <col min="14" max="14" width="6.140625" style="142" customWidth="1"/>
    <col min="15" max="15" width="3" style="142" customWidth="1"/>
    <col min="16" max="16" width="0.140625" style="142" hidden="1" customWidth="1"/>
    <col min="17" max="18" width="9.140625" style="142" hidden="1" customWidth="1"/>
    <col min="19" max="16384" width="9.140625" style="142"/>
  </cols>
  <sheetData>
    <row r="1" spans="1:20" ht="37.5" customHeight="1" x14ac:dyDescent="0.3">
      <c r="A1" s="401" t="s">
        <v>12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</row>
    <row r="2" spans="1:20" ht="17.25" customHeight="1" x14ac:dyDescent="0.25">
      <c r="A2" s="402" t="s">
        <v>206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143"/>
    </row>
    <row r="3" spans="1:20" ht="22.5" customHeight="1" x14ac:dyDescent="0.25">
      <c r="A3" s="406" t="s">
        <v>13</v>
      </c>
      <c r="B3" s="407"/>
      <c r="C3" s="407"/>
      <c r="D3" s="407"/>
      <c r="E3" s="407"/>
      <c r="F3" s="407"/>
      <c r="G3" s="407"/>
      <c r="H3" s="407"/>
      <c r="I3" s="184" t="s">
        <v>207</v>
      </c>
      <c r="J3" s="185" t="s">
        <v>440</v>
      </c>
      <c r="K3" s="184" t="s">
        <v>164</v>
      </c>
      <c r="L3" s="184">
        <v>2019</v>
      </c>
      <c r="M3" s="144"/>
    </row>
    <row r="4" spans="1:20" s="146" customFormat="1" ht="63.75" x14ac:dyDescent="0.25">
      <c r="A4" s="145" t="s">
        <v>14</v>
      </c>
      <c r="B4" s="145" t="s">
        <v>15</v>
      </c>
      <c r="C4" s="145" t="s">
        <v>161</v>
      </c>
      <c r="D4" s="145" t="s">
        <v>162</v>
      </c>
      <c r="E4" s="145" t="s">
        <v>163</v>
      </c>
      <c r="F4" s="145" t="s">
        <v>203</v>
      </c>
      <c r="G4" s="145" t="s">
        <v>16</v>
      </c>
      <c r="H4" s="145" t="s">
        <v>183</v>
      </c>
      <c r="I4" s="145" t="s">
        <v>17</v>
      </c>
      <c r="J4" s="145" t="s">
        <v>204</v>
      </c>
      <c r="K4" s="156" t="s">
        <v>18</v>
      </c>
      <c r="L4" s="145" t="s">
        <v>182</v>
      </c>
    </row>
    <row r="5" spans="1:20" ht="24" customHeight="1" x14ac:dyDescent="0.25">
      <c r="A5" s="147" t="s">
        <v>229</v>
      </c>
      <c r="B5" s="72" t="s">
        <v>228</v>
      </c>
      <c r="C5" s="158">
        <v>2413.2199999999998</v>
      </c>
      <c r="D5" s="158">
        <f>C5</f>
        <v>2413.2199999999998</v>
      </c>
      <c r="E5" s="135">
        <v>0.79</v>
      </c>
      <c r="F5" s="135">
        <f>D5+E5</f>
        <v>2414.0099999999998</v>
      </c>
      <c r="G5" s="134">
        <v>0.09</v>
      </c>
      <c r="H5" s="135">
        <v>217.18</v>
      </c>
      <c r="I5" s="135">
        <v>21.9</v>
      </c>
      <c r="J5" s="135">
        <v>0.93</v>
      </c>
      <c r="K5" s="136">
        <f>F5-H5-I5-J5</f>
        <v>2174</v>
      </c>
      <c r="L5" s="137">
        <f>K5</f>
        <v>2174</v>
      </c>
      <c r="M5" s="144"/>
    </row>
    <row r="6" spans="1:20" ht="17.25" customHeight="1" x14ac:dyDescent="0.25">
      <c r="A6" s="147" t="s">
        <v>179</v>
      </c>
      <c r="B6" s="72" t="s">
        <v>191</v>
      </c>
      <c r="C6" s="158">
        <v>1842.16</v>
      </c>
      <c r="D6" s="158">
        <v>921.08</v>
      </c>
      <c r="E6" s="135">
        <v>0.26</v>
      </c>
      <c r="F6" s="135">
        <f t="shared" ref="F6" si="0">D6+E6</f>
        <v>921.34</v>
      </c>
      <c r="G6" s="134">
        <v>0.09</v>
      </c>
      <c r="H6" s="135">
        <v>82.9</v>
      </c>
      <c r="I6" s="202">
        <v>0</v>
      </c>
      <c r="J6" s="135">
        <v>0.44</v>
      </c>
      <c r="K6" s="136">
        <f>F6-H6-I6-J6</f>
        <v>838</v>
      </c>
      <c r="L6" s="137">
        <f>K6</f>
        <v>838</v>
      </c>
      <c r="M6" s="144"/>
    </row>
    <row r="7" spans="1:20" ht="17.25" customHeight="1" x14ac:dyDescent="0.25">
      <c r="A7" s="388" t="s">
        <v>10</v>
      </c>
      <c r="B7" s="388"/>
      <c r="C7" s="183">
        <f>SUM(C5:C6)</f>
        <v>4255.38</v>
      </c>
      <c r="D7" s="154">
        <f>SUM(D5:D6)</f>
        <v>3334.2999999999997</v>
      </c>
      <c r="E7" s="154"/>
      <c r="F7" s="154"/>
      <c r="G7" s="154"/>
      <c r="H7" s="382">
        <f>SUM(H5:H6)</f>
        <v>300.08000000000004</v>
      </c>
      <c r="I7" s="382">
        <f>SUM(I5:I6)</f>
        <v>21.9</v>
      </c>
      <c r="J7" s="160"/>
      <c r="K7" s="161">
        <f>SUM(K5:K6)</f>
        <v>3012</v>
      </c>
      <c r="L7" s="138">
        <f>SUM(L5:L6)</f>
        <v>3012</v>
      </c>
      <c r="M7" s="148"/>
      <c r="N7" s="155"/>
    </row>
    <row r="8" spans="1:20" ht="17.25" customHeight="1" x14ac:dyDescent="0.25">
      <c r="A8" s="403"/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5"/>
    </row>
    <row r="9" spans="1:20" ht="29.25" customHeight="1" x14ac:dyDescent="0.25">
      <c r="A9" s="397" t="s">
        <v>159</v>
      </c>
      <c r="B9" s="398"/>
      <c r="C9" s="398"/>
      <c r="D9" s="398"/>
      <c r="E9" s="398"/>
      <c r="F9" s="399"/>
      <c r="G9" s="400" t="s">
        <v>348</v>
      </c>
      <c r="H9" s="400"/>
      <c r="I9" s="400"/>
      <c r="J9" s="400"/>
      <c r="K9" s="400"/>
      <c r="L9" s="400"/>
    </row>
    <row r="10" spans="1:20" ht="36.75" customHeight="1" x14ac:dyDescent="0.25">
      <c r="A10" s="408" t="s">
        <v>169</v>
      </c>
      <c r="B10" s="409"/>
      <c r="C10" s="409"/>
      <c r="D10" s="409"/>
      <c r="E10" s="409"/>
      <c r="F10" s="410"/>
      <c r="G10" s="389" t="s">
        <v>169</v>
      </c>
      <c r="H10" s="389"/>
      <c r="I10" s="389"/>
      <c r="J10" s="389"/>
      <c r="K10" s="389"/>
      <c r="L10" s="389"/>
      <c r="T10" s="328"/>
    </row>
    <row r="11" spans="1:20" ht="17.45" customHeight="1" x14ac:dyDescent="0.25">
      <c r="A11" s="24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</row>
    <row r="12" spans="1:20" ht="14.25" customHeight="1" x14ac:dyDescent="0.25">
      <c r="A12" s="149"/>
      <c r="B12" s="149"/>
      <c r="C12" s="149"/>
      <c r="D12" s="149"/>
      <c r="E12" s="149"/>
      <c r="F12" s="149"/>
      <c r="G12" s="150"/>
      <c r="H12" s="149"/>
      <c r="I12" s="149"/>
      <c r="J12" s="149"/>
      <c r="K12" s="149"/>
      <c r="L12" s="153"/>
    </row>
    <row r="13" spans="1:20" ht="17.25" customHeight="1" x14ac:dyDescent="0.25">
      <c r="A13" s="411" t="s">
        <v>19</v>
      </c>
      <c r="B13" s="411"/>
      <c r="C13" s="411"/>
      <c r="D13" s="411"/>
      <c r="E13" s="411"/>
      <c r="F13" s="411"/>
      <c r="G13" s="411"/>
      <c r="H13" s="411"/>
      <c r="I13" s="411"/>
      <c r="J13" s="411"/>
      <c r="K13" s="411"/>
    </row>
    <row r="14" spans="1:20" ht="17.25" customHeight="1" x14ac:dyDescent="0.25">
      <c r="A14" s="412" t="s">
        <v>20</v>
      </c>
      <c r="B14" s="412"/>
      <c r="C14" s="412"/>
      <c r="D14" s="412"/>
      <c r="E14" s="412"/>
      <c r="F14" s="412"/>
      <c r="G14" s="412"/>
      <c r="H14" s="413" t="s">
        <v>21</v>
      </c>
      <c r="I14" s="413"/>
      <c r="J14" s="413"/>
      <c r="K14" s="413"/>
    </row>
    <row r="15" spans="1:20" ht="17.25" customHeight="1" x14ac:dyDescent="0.25">
      <c r="A15" s="414" t="s">
        <v>195</v>
      </c>
      <c r="B15" s="414"/>
      <c r="C15" s="414"/>
      <c r="D15" s="414"/>
      <c r="E15" s="414"/>
      <c r="F15" s="414"/>
      <c r="G15" s="414"/>
      <c r="H15" s="415">
        <f>H7</f>
        <v>300.08000000000004</v>
      </c>
      <c r="I15" s="415"/>
      <c r="J15" s="415"/>
      <c r="K15" s="415"/>
    </row>
    <row r="16" spans="1:20" ht="17.25" customHeight="1" x14ac:dyDescent="0.25">
      <c r="A16" s="414" t="s">
        <v>146</v>
      </c>
      <c r="B16" s="414"/>
      <c r="C16" s="414"/>
      <c r="D16" s="414"/>
      <c r="E16" s="414"/>
      <c r="F16" s="414"/>
      <c r="G16" s="414"/>
      <c r="H16" s="415">
        <v>0</v>
      </c>
      <c r="I16" s="415"/>
      <c r="J16" s="415"/>
      <c r="K16" s="415"/>
    </row>
    <row r="17" spans="1:17" ht="17.25" customHeight="1" x14ac:dyDescent="0.25">
      <c r="A17" s="412" t="s">
        <v>22</v>
      </c>
      <c r="B17" s="412"/>
      <c r="C17" s="412"/>
      <c r="D17" s="412"/>
      <c r="E17" s="412"/>
      <c r="F17" s="412"/>
      <c r="G17" s="412"/>
      <c r="H17" s="416">
        <f>H15+H16</f>
        <v>300.08000000000004</v>
      </c>
      <c r="I17" s="416"/>
      <c r="J17" s="416"/>
      <c r="K17" s="416"/>
    </row>
    <row r="18" spans="1:17" ht="14.25" customHeight="1" x14ac:dyDescent="0.25">
      <c r="A18" s="417"/>
      <c r="B18" s="417"/>
      <c r="C18" s="417"/>
      <c r="D18" s="417"/>
      <c r="E18" s="417"/>
      <c r="F18" s="417"/>
      <c r="G18" s="417"/>
      <c r="H18" s="417"/>
      <c r="I18" s="417"/>
      <c r="J18" s="417"/>
      <c r="K18" s="417"/>
    </row>
    <row r="19" spans="1:17" ht="17.25" customHeight="1" x14ac:dyDescent="0.25">
      <c r="A19" s="402" t="s">
        <v>65</v>
      </c>
      <c r="B19" s="402"/>
      <c r="C19" s="402"/>
      <c r="D19" s="402"/>
      <c r="E19" s="402"/>
      <c r="F19" s="402"/>
      <c r="G19" s="402"/>
      <c r="H19" s="402"/>
      <c r="I19" s="402"/>
      <c r="J19" s="402"/>
      <c r="K19" s="402"/>
    </row>
    <row r="20" spans="1:17" ht="17.25" customHeight="1" x14ac:dyDescent="0.25">
      <c r="A20" s="419" t="s">
        <v>149</v>
      </c>
      <c r="B20" s="419"/>
      <c r="C20" s="419"/>
      <c r="D20" s="419"/>
      <c r="E20" s="419"/>
      <c r="F20" s="419"/>
      <c r="G20" s="419"/>
      <c r="H20" s="420" t="s">
        <v>21</v>
      </c>
      <c r="I20" s="420"/>
      <c r="J20" s="420"/>
      <c r="K20" s="420"/>
    </row>
    <row r="21" spans="1:17" ht="17.25" customHeight="1" x14ac:dyDescent="0.25">
      <c r="A21" s="421" t="s">
        <v>194</v>
      </c>
      <c r="B21" s="421"/>
      <c r="C21" s="421"/>
      <c r="D21" s="421"/>
      <c r="E21" s="421"/>
      <c r="F21" s="421"/>
      <c r="G21" s="421"/>
      <c r="H21" s="422">
        <f>I7</f>
        <v>21.9</v>
      </c>
      <c r="I21" s="422"/>
      <c r="J21" s="422"/>
      <c r="K21" s="422"/>
    </row>
    <row r="22" spans="1:17" ht="17.25" customHeight="1" x14ac:dyDescent="0.25">
      <c r="A22" s="421" t="s">
        <v>147</v>
      </c>
      <c r="B22" s="421"/>
      <c r="C22" s="421"/>
      <c r="D22" s="421"/>
      <c r="E22" s="421"/>
      <c r="F22" s="421"/>
      <c r="G22" s="421"/>
      <c r="H22" s="422">
        <v>0</v>
      </c>
      <c r="I22" s="422"/>
      <c r="J22" s="422"/>
      <c r="K22" s="422"/>
    </row>
    <row r="23" spans="1:17" ht="17.25" customHeight="1" x14ac:dyDescent="0.25">
      <c r="A23" s="419" t="s">
        <v>66</v>
      </c>
      <c r="B23" s="419"/>
      <c r="C23" s="419"/>
      <c r="D23" s="419"/>
      <c r="E23" s="419"/>
      <c r="F23" s="419"/>
      <c r="G23" s="419"/>
      <c r="H23" s="435">
        <f>SUM(H21:K22)</f>
        <v>21.9</v>
      </c>
      <c r="I23" s="435"/>
      <c r="J23" s="435"/>
      <c r="K23" s="435"/>
    </row>
    <row r="24" spans="1:17" s="153" customFormat="1" ht="14.25" customHeight="1" x14ac:dyDescent="0.25">
      <c r="A24" s="151"/>
      <c r="B24" s="151"/>
      <c r="C24" s="151"/>
      <c r="D24" s="151"/>
      <c r="E24" s="151"/>
      <c r="F24" s="151"/>
      <c r="G24" s="151"/>
      <c r="H24" s="152"/>
      <c r="I24" s="152"/>
      <c r="J24" s="152"/>
      <c r="K24" s="152"/>
      <c r="L24" s="142"/>
    </row>
    <row r="25" spans="1:17" s="139" customFormat="1" ht="17.25" customHeight="1" x14ac:dyDescent="0.25">
      <c r="A25" s="418" t="s">
        <v>150</v>
      </c>
      <c r="B25" s="418"/>
      <c r="C25" s="418"/>
      <c r="D25" s="418"/>
      <c r="E25" s="418"/>
      <c r="F25" s="418"/>
      <c r="G25" s="418"/>
      <c r="H25" s="418"/>
      <c r="I25" s="418"/>
      <c r="J25" s="418"/>
      <c r="K25" s="418"/>
      <c r="P25" s="162"/>
      <c r="Q25" s="163"/>
    </row>
    <row r="26" spans="1:17" s="139" customFormat="1" ht="50.25" customHeight="1" x14ac:dyDescent="0.25">
      <c r="A26" s="440" t="s">
        <v>399</v>
      </c>
      <c r="B26" s="440"/>
      <c r="C26" s="440"/>
      <c r="D26" s="440"/>
      <c r="E26" s="440"/>
      <c r="F26" s="440"/>
      <c r="G26" s="440"/>
      <c r="H26" s="440"/>
      <c r="I26" s="440"/>
      <c r="J26" s="440"/>
      <c r="K26" s="440"/>
      <c r="P26" s="165"/>
      <c r="Q26" s="166"/>
    </row>
    <row r="27" spans="1:17" s="139" customFormat="1" ht="17.25" customHeight="1" x14ac:dyDescent="0.25">
      <c r="A27" s="436" t="s">
        <v>5</v>
      </c>
      <c r="B27" s="436"/>
      <c r="C27" s="436"/>
      <c r="D27" s="436"/>
      <c r="E27" s="436"/>
      <c r="F27" s="436"/>
      <c r="G27" s="436"/>
      <c r="H27" s="436"/>
      <c r="I27" s="436"/>
      <c r="J27" s="436"/>
      <c r="K27" s="436"/>
      <c r="P27" s="167"/>
      <c r="Q27" s="168"/>
    </row>
    <row r="28" spans="1:17" ht="17.25" customHeight="1" x14ac:dyDescent="0.25">
      <c r="A28" s="260" t="s">
        <v>24</v>
      </c>
      <c r="B28" s="441" t="s">
        <v>153</v>
      </c>
      <c r="C28" s="442"/>
      <c r="D28" s="443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65"/>
      <c r="Q28" s="166"/>
    </row>
    <row r="29" spans="1:17" ht="15.95" customHeight="1" x14ac:dyDescent="0.25">
      <c r="A29" s="261" t="s">
        <v>400</v>
      </c>
      <c r="B29" s="437">
        <v>0.08</v>
      </c>
      <c r="C29" s="438"/>
      <c r="D29" s="4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70"/>
      <c r="Q29" s="171"/>
    </row>
    <row r="30" spans="1:17" ht="15.95" customHeight="1" x14ac:dyDescent="0.25">
      <c r="A30" s="261" t="s">
        <v>401</v>
      </c>
      <c r="B30" s="437">
        <v>0.09</v>
      </c>
      <c r="C30" s="438"/>
      <c r="D30" s="4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70"/>
      <c r="Q30" s="171"/>
    </row>
    <row r="31" spans="1:17" ht="15.95" customHeight="1" x14ac:dyDescent="0.25">
      <c r="A31" s="261" t="s">
        <v>402</v>
      </c>
      <c r="B31" s="437">
        <v>0.11</v>
      </c>
      <c r="C31" s="438"/>
      <c r="D31" s="4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70"/>
      <c r="Q31" s="171"/>
    </row>
    <row r="32" spans="1:17" ht="15.95" customHeight="1" x14ac:dyDescent="0.25">
      <c r="A32" s="178"/>
      <c r="B32" s="179"/>
      <c r="C32" s="179"/>
      <c r="D32" s="17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80"/>
      <c r="Q32" s="180"/>
    </row>
    <row r="33" spans="1:17" ht="17.25" customHeight="1" x14ac:dyDescent="0.25">
      <c r="A33" s="411" t="s">
        <v>403</v>
      </c>
      <c r="B33" s="411"/>
      <c r="C33" s="411"/>
      <c r="D33" s="411"/>
      <c r="E33" s="411"/>
      <c r="F33" s="411"/>
      <c r="G33" s="411"/>
      <c r="H33" s="411"/>
      <c r="I33" s="411"/>
      <c r="J33" s="411"/>
      <c r="K33" s="411"/>
      <c r="L33" s="139"/>
      <c r="M33" s="139"/>
      <c r="N33" s="139"/>
      <c r="O33" s="139"/>
      <c r="P33" s="180"/>
      <c r="Q33" s="180"/>
    </row>
    <row r="34" spans="1:17" ht="17.25" customHeight="1" x14ac:dyDescent="0.25">
      <c r="A34" s="262" t="s">
        <v>404</v>
      </c>
      <c r="B34" s="330" t="s">
        <v>154</v>
      </c>
      <c r="C34" s="430" t="s">
        <v>405</v>
      </c>
      <c r="D34" s="431"/>
      <c r="E34" s="432"/>
      <c r="G34" s="139"/>
      <c r="H34" s="139"/>
      <c r="I34" s="139"/>
      <c r="J34" s="139"/>
      <c r="K34" s="139"/>
      <c r="L34" s="139"/>
      <c r="M34" s="139"/>
      <c r="N34" s="139"/>
      <c r="O34" s="139"/>
      <c r="P34" s="180"/>
      <c r="Q34" s="180"/>
    </row>
    <row r="35" spans="1:17" ht="17.25" customHeight="1" x14ac:dyDescent="0.25">
      <c r="A35" s="263" t="s">
        <v>152</v>
      </c>
      <c r="B35" s="265" t="s">
        <v>156</v>
      </c>
      <c r="C35" s="433"/>
      <c r="D35" s="433"/>
      <c r="E35" s="434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</row>
    <row r="36" spans="1:17" ht="23.25" customHeight="1" x14ac:dyDescent="0.25">
      <c r="A36" s="263" t="s">
        <v>155</v>
      </c>
      <c r="B36" s="266">
        <v>7.4999999999999997E-2</v>
      </c>
      <c r="C36" s="423">
        <v>142.80000000000001</v>
      </c>
      <c r="D36" s="424"/>
      <c r="E36" s="425"/>
      <c r="G36" s="139"/>
      <c r="H36" s="139"/>
      <c r="I36" s="139"/>
      <c r="J36" s="139"/>
      <c r="K36" s="139"/>
      <c r="L36" s="139"/>
      <c r="M36" s="139"/>
      <c r="N36" s="139"/>
      <c r="O36" s="139"/>
      <c r="P36" s="172"/>
      <c r="Q36" s="173"/>
    </row>
    <row r="37" spans="1:17" ht="17.25" customHeight="1" x14ac:dyDescent="0.25">
      <c r="A37" s="263" t="s">
        <v>151</v>
      </c>
      <c r="B37" s="267">
        <v>0.15</v>
      </c>
      <c r="C37" s="423">
        <v>354.8</v>
      </c>
      <c r="D37" s="424"/>
      <c r="E37" s="425"/>
      <c r="G37" s="139"/>
      <c r="H37" s="139"/>
      <c r="I37" s="139"/>
      <c r="J37" s="139"/>
      <c r="K37" s="139"/>
      <c r="L37" s="139"/>
      <c r="M37" s="139"/>
      <c r="N37" s="139"/>
      <c r="O37" s="139"/>
      <c r="P37" s="174"/>
      <c r="Q37" s="175"/>
    </row>
    <row r="38" spans="1:17" ht="17.25" customHeight="1" x14ac:dyDescent="0.25">
      <c r="A38" s="263" t="s">
        <v>157</v>
      </c>
      <c r="B38" s="266">
        <v>0.22500000000000001</v>
      </c>
      <c r="C38" s="423">
        <v>636.13</v>
      </c>
      <c r="D38" s="424"/>
      <c r="E38" s="425"/>
      <c r="G38" s="139"/>
      <c r="H38" s="139"/>
      <c r="I38" s="139"/>
      <c r="J38" s="139"/>
      <c r="K38" s="139"/>
      <c r="L38" s="139"/>
      <c r="M38" s="139"/>
      <c r="N38" s="139"/>
      <c r="O38" s="139"/>
      <c r="P38" s="176"/>
      <c r="Q38" s="177"/>
    </row>
    <row r="39" spans="1:17" ht="17.25" customHeight="1" x14ac:dyDescent="0.25">
      <c r="A39" s="263" t="s">
        <v>158</v>
      </c>
      <c r="B39" s="266">
        <v>0.27500000000000002</v>
      </c>
      <c r="C39" s="423">
        <v>869.36</v>
      </c>
      <c r="D39" s="424"/>
      <c r="E39" s="425"/>
      <c r="G39" s="139"/>
      <c r="H39" s="139"/>
      <c r="I39" s="139"/>
      <c r="J39" s="139"/>
      <c r="K39" s="139"/>
      <c r="L39" s="139"/>
      <c r="M39" s="139"/>
      <c r="N39" s="139"/>
      <c r="O39" s="139"/>
      <c r="P39" s="176"/>
      <c r="Q39" s="177"/>
    </row>
    <row r="40" spans="1:17" ht="17.25" customHeight="1" x14ac:dyDescent="0.25">
      <c r="A40" s="139"/>
      <c r="B40" s="139"/>
      <c r="C40" s="139"/>
      <c r="D40" s="139"/>
      <c r="E40" s="139"/>
      <c r="G40" s="139"/>
      <c r="H40" s="139"/>
      <c r="I40" s="139"/>
      <c r="J40" s="139"/>
      <c r="K40" s="139"/>
      <c r="L40" s="139"/>
      <c r="M40" s="139"/>
      <c r="N40" s="139"/>
      <c r="O40" s="139"/>
      <c r="P40" s="176"/>
      <c r="Q40" s="177"/>
    </row>
    <row r="41" spans="1:17" ht="17.25" customHeight="1" x14ac:dyDescent="0.25">
      <c r="A41" s="139"/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76"/>
      <c r="Q41" s="177"/>
    </row>
    <row r="42" spans="1:17" ht="17.25" customHeight="1" x14ac:dyDescent="0.25">
      <c r="A42" s="139"/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</row>
    <row r="43" spans="1:17" ht="17.25" customHeight="1" x14ac:dyDescent="0.25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</row>
    <row r="44" spans="1:17" ht="17.25" customHeight="1" x14ac:dyDescent="0.25">
      <c r="A44" s="139"/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</row>
    <row r="45" spans="1:17" ht="17.25" customHeight="1" x14ac:dyDescent="0.25">
      <c r="A45" s="139"/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</row>
    <row r="46" spans="1:17" ht="44.25" customHeight="1" x14ac:dyDescent="0.25">
      <c r="A46" s="139"/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</row>
    <row r="47" spans="1:17" ht="17.25" customHeight="1" x14ac:dyDescent="0.25">
      <c r="A47" s="139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</row>
    <row r="48" spans="1:17" ht="17.25" customHeight="1" x14ac:dyDescent="0.25">
      <c r="A48" s="139"/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</row>
    <row r="49" spans="1:15" ht="17.25" customHeight="1" x14ac:dyDescent="0.25">
      <c r="A49" s="139"/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</row>
    <row r="50" spans="1:15" ht="17.25" customHeight="1" x14ac:dyDescent="0.25">
      <c r="A50" s="139"/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</row>
    <row r="51" spans="1:15" ht="17.25" customHeight="1" x14ac:dyDescent="0.25">
      <c r="A51" s="139"/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</row>
  </sheetData>
  <mergeCells count="42">
    <mergeCell ref="A9:F9"/>
    <mergeCell ref="G9:L9"/>
    <mergeCell ref="A1:L1"/>
    <mergeCell ref="A2:L2"/>
    <mergeCell ref="A3:H3"/>
    <mergeCell ref="A7:B7"/>
    <mergeCell ref="A8:L8"/>
    <mergeCell ref="A19:K19"/>
    <mergeCell ref="A10:F10"/>
    <mergeCell ref="G10:L10"/>
    <mergeCell ref="A13:K13"/>
    <mergeCell ref="A14:G14"/>
    <mergeCell ref="H14:K14"/>
    <mergeCell ref="A15:G15"/>
    <mergeCell ref="H15:K15"/>
    <mergeCell ref="A16:G16"/>
    <mergeCell ref="H16:K16"/>
    <mergeCell ref="A17:G17"/>
    <mergeCell ref="H17:K17"/>
    <mergeCell ref="A18:K18"/>
    <mergeCell ref="B28:D28"/>
    <mergeCell ref="A20:G20"/>
    <mergeCell ref="H20:K20"/>
    <mergeCell ref="A21:G21"/>
    <mergeCell ref="H21:K21"/>
    <mergeCell ref="A22:G22"/>
    <mergeCell ref="H22:K22"/>
    <mergeCell ref="A23:G23"/>
    <mergeCell ref="H23:K23"/>
    <mergeCell ref="A25:K25"/>
    <mergeCell ref="A26:K26"/>
    <mergeCell ref="A27:K27"/>
    <mergeCell ref="C36:E36"/>
    <mergeCell ref="C37:E37"/>
    <mergeCell ref="C38:E38"/>
    <mergeCell ref="C39:E39"/>
    <mergeCell ref="B29:D29"/>
    <mergeCell ref="B30:D30"/>
    <mergeCell ref="B31:D31"/>
    <mergeCell ref="A33:K33"/>
    <mergeCell ref="C34:E34"/>
    <mergeCell ref="C35:E35"/>
  </mergeCells>
  <pageMargins left="0.51181102362204722" right="0.51181102362204722" top="0.78740157480314965" bottom="0.78740157480314965" header="0.31496062992125984" footer="0.31496062992125984"/>
  <pageSetup paperSize="9" scale="61" orientation="landscape" r:id="rId1"/>
  <headerFooter>
    <oddHeader>&amp;L&amp;G&amp;C&amp;"Arial,Normal"ALDEIAS INFANTIS SOS BRASIL
RUA PROFESSORA CACILDA PEDROSO Nº 600 - ALVORADA I
CEP. 69.048-340 - MANAUS/ AM</oddHeader>
  </headerFooter>
  <legacy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F119"/>
  <sheetViews>
    <sheetView zoomScale="85" zoomScaleNormal="85" workbookViewId="0">
      <selection activeCell="E13" sqref="E13"/>
    </sheetView>
  </sheetViews>
  <sheetFormatPr defaultRowHeight="15" x14ac:dyDescent="0.25"/>
  <cols>
    <col min="1" max="1" width="5.28515625" bestFit="1" customWidth="1"/>
    <col min="2" max="2" width="30.42578125" bestFit="1" customWidth="1"/>
    <col min="3" max="3" width="14.42578125" customWidth="1"/>
    <col min="4" max="4" width="16.85546875" bestFit="1" customWidth="1"/>
    <col min="5" max="5" width="22.28515625" bestFit="1" customWidth="1"/>
    <col min="6" max="6" width="14.5703125" customWidth="1"/>
  </cols>
  <sheetData>
    <row r="1" spans="1:6" ht="37.5" customHeight="1" x14ac:dyDescent="0.25">
      <c r="A1" s="444" t="s">
        <v>28</v>
      </c>
      <c r="B1" s="444"/>
      <c r="C1" s="444"/>
      <c r="D1" s="444"/>
      <c r="E1" s="444"/>
      <c r="F1" s="444"/>
    </row>
    <row r="2" spans="1:6" ht="17.25" customHeight="1" x14ac:dyDescent="0.25">
      <c r="A2" s="445" t="s">
        <v>29</v>
      </c>
      <c r="B2" s="445"/>
      <c r="C2" s="445"/>
      <c r="D2" s="445"/>
      <c r="E2" s="445"/>
      <c r="F2" s="445"/>
    </row>
    <row r="3" spans="1:6" ht="17.25" customHeight="1" x14ac:dyDescent="0.25">
      <c r="A3" s="453" t="s">
        <v>11</v>
      </c>
      <c r="B3" s="454"/>
      <c r="C3" s="454"/>
      <c r="D3" s="447" t="s">
        <v>433</v>
      </c>
      <c r="E3" s="448"/>
      <c r="F3" s="448"/>
    </row>
    <row r="4" spans="1:6" ht="17.25" customHeight="1" x14ac:dyDescent="0.25">
      <c r="A4" s="446" t="s">
        <v>148</v>
      </c>
      <c r="B4" s="446"/>
      <c r="C4" s="446"/>
      <c r="D4" s="446"/>
      <c r="E4" s="446"/>
      <c r="F4" s="446"/>
    </row>
    <row r="5" spans="1:6" ht="28.5" customHeight="1" x14ac:dyDescent="0.25">
      <c r="A5" s="455" t="s">
        <v>208</v>
      </c>
      <c r="B5" s="456"/>
      <c r="C5" s="456"/>
      <c r="D5" s="449" t="s">
        <v>484</v>
      </c>
      <c r="E5" s="449"/>
      <c r="F5" s="449"/>
    </row>
    <row r="6" spans="1:6" ht="17.25" customHeight="1" x14ac:dyDescent="0.25">
      <c r="A6" s="451" t="s">
        <v>135</v>
      </c>
      <c r="B6" s="451"/>
      <c r="C6" s="451"/>
      <c r="D6" s="451"/>
      <c r="E6" s="451"/>
      <c r="F6" s="451"/>
    </row>
    <row r="7" spans="1:6" ht="26.25" customHeight="1" x14ac:dyDescent="0.25">
      <c r="A7" s="3" t="s">
        <v>31</v>
      </c>
      <c r="B7" s="49" t="s">
        <v>32</v>
      </c>
      <c r="C7" s="49" t="s">
        <v>335</v>
      </c>
      <c r="D7" s="49" t="s">
        <v>33</v>
      </c>
      <c r="E7" s="49" t="s">
        <v>34</v>
      </c>
      <c r="F7" s="49" t="s">
        <v>35</v>
      </c>
    </row>
    <row r="8" spans="1:6" ht="17.25" customHeight="1" x14ac:dyDescent="0.25">
      <c r="A8" s="12">
        <v>1</v>
      </c>
      <c r="B8" s="96" t="s">
        <v>255</v>
      </c>
      <c r="C8" s="191">
        <v>148.5</v>
      </c>
      <c r="D8" s="192">
        <f>C8</f>
        <v>148.5</v>
      </c>
      <c r="E8" s="97">
        <f>155.2-6.7</f>
        <v>148.5</v>
      </c>
      <c r="F8" s="95">
        <f>E8-D8</f>
        <v>0</v>
      </c>
    </row>
    <row r="9" spans="1:6" ht="17.25" customHeight="1" x14ac:dyDescent="0.25">
      <c r="A9" s="12">
        <v>2</v>
      </c>
      <c r="B9" s="96" t="s">
        <v>256</v>
      </c>
      <c r="C9" s="191">
        <v>75</v>
      </c>
      <c r="D9" s="192">
        <f t="shared" ref="D9:D12" si="0">C9</f>
        <v>75</v>
      </c>
      <c r="E9" s="97">
        <f>76.26-1.26</f>
        <v>75</v>
      </c>
      <c r="F9" s="95">
        <f t="shared" ref="F9:F12" si="1">E9-D9</f>
        <v>0</v>
      </c>
    </row>
    <row r="10" spans="1:6" ht="17.25" customHeight="1" x14ac:dyDescent="0.25">
      <c r="A10" s="12">
        <v>3</v>
      </c>
      <c r="B10" s="96" t="s">
        <v>181</v>
      </c>
      <c r="C10" s="191">
        <v>24.78</v>
      </c>
      <c r="D10" s="192">
        <f t="shared" si="0"/>
        <v>24.78</v>
      </c>
      <c r="E10" s="97">
        <f>25-0.22</f>
        <v>24.78</v>
      </c>
      <c r="F10" s="95">
        <f t="shared" si="1"/>
        <v>0</v>
      </c>
    </row>
    <row r="11" spans="1:6" ht="17.25" customHeight="1" x14ac:dyDescent="0.25">
      <c r="A11" s="12">
        <v>4</v>
      </c>
      <c r="B11" s="96" t="s">
        <v>257</v>
      </c>
      <c r="C11" s="191">
        <v>39.6</v>
      </c>
      <c r="D11" s="192">
        <f t="shared" si="0"/>
        <v>39.6</v>
      </c>
      <c r="E11" s="97">
        <f>39.99-0.39</f>
        <v>39.6</v>
      </c>
      <c r="F11" s="95">
        <f t="shared" si="1"/>
        <v>0</v>
      </c>
    </row>
    <row r="12" spans="1:6" s="24" customFormat="1" ht="17.25" customHeight="1" x14ac:dyDescent="0.25">
      <c r="A12" s="89">
        <v>5</v>
      </c>
      <c r="B12" s="96" t="s">
        <v>258</v>
      </c>
      <c r="C12" s="191">
        <v>50</v>
      </c>
      <c r="D12" s="192">
        <f t="shared" si="0"/>
        <v>50</v>
      </c>
      <c r="E12" s="97">
        <f>51.4-1.4</f>
        <v>50</v>
      </c>
      <c r="F12" s="95">
        <f t="shared" si="1"/>
        <v>0</v>
      </c>
    </row>
    <row r="13" spans="1:6" ht="17.25" customHeight="1" x14ac:dyDescent="0.25">
      <c r="A13" s="445" t="s">
        <v>36</v>
      </c>
      <c r="B13" s="452"/>
      <c r="C13" s="194">
        <f>SUM(C8:C12)</f>
        <v>337.88</v>
      </c>
      <c r="D13" s="194">
        <f t="shared" ref="D13:F13" si="2">SUM(D8:D12)</f>
        <v>337.88</v>
      </c>
      <c r="E13" s="195">
        <f t="shared" si="2"/>
        <v>337.88</v>
      </c>
      <c r="F13" s="194">
        <f t="shared" si="2"/>
        <v>0</v>
      </c>
    </row>
    <row r="14" spans="1:6" x14ac:dyDescent="0.25">
      <c r="A14" s="9"/>
      <c r="B14" s="9"/>
      <c r="C14" s="9"/>
      <c r="D14" s="9"/>
      <c r="E14" s="9"/>
      <c r="F14" s="9"/>
    </row>
    <row r="15" spans="1:6" ht="25.5" customHeight="1" x14ac:dyDescent="0.25">
      <c r="A15" s="457" t="s">
        <v>166</v>
      </c>
      <c r="B15" s="457"/>
      <c r="C15" s="457"/>
      <c r="D15" s="457" t="s">
        <v>336</v>
      </c>
      <c r="E15" s="457"/>
      <c r="F15" s="457"/>
    </row>
    <row r="16" spans="1:6" ht="47.25" customHeight="1" x14ac:dyDescent="0.25">
      <c r="A16" s="450" t="s">
        <v>169</v>
      </c>
      <c r="B16" s="450"/>
      <c r="C16" s="450"/>
      <c r="D16" s="450"/>
      <c r="E16" s="450"/>
      <c r="F16" s="450"/>
    </row>
    <row r="17" spans="1:6" s="7" customFormat="1" ht="17.25" customHeight="1" x14ac:dyDescent="0.25">
      <c r="A17" s="8"/>
      <c r="B17" s="8"/>
      <c r="C17" s="8"/>
      <c r="D17" s="8"/>
      <c r="E17" s="8"/>
      <c r="F17" s="8"/>
    </row>
    <row r="18" spans="1:6" ht="37.5" customHeight="1" x14ac:dyDescent="0.25"/>
    <row r="19" spans="1:6" ht="17.25" customHeight="1" x14ac:dyDescent="0.25"/>
    <row r="20" spans="1:6" ht="17.25" customHeight="1" x14ac:dyDescent="0.25"/>
    <row r="21" spans="1:6" ht="17.25" customHeight="1" x14ac:dyDescent="0.25"/>
    <row r="22" spans="1:6" ht="24.75" customHeight="1" x14ac:dyDescent="0.25"/>
    <row r="23" spans="1:6" ht="17.25" customHeight="1" x14ac:dyDescent="0.25"/>
    <row r="25" spans="1:6" ht="17.25" customHeight="1" x14ac:dyDescent="0.25"/>
    <row r="26" spans="1:6" ht="17.25" customHeight="1" x14ac:dyDescent="0.25"/>
    <row r="27" spans="1:6" ht="17.25" customHeight="1" x14ac:dyDescent="0.25"/>
    <row r="28" spans="1:6" ht="17.25" customHeight="1" x14ac:dyDescent="0.25"/>
    <row r="29" spans="1:6" ht="17.25" customHeight="1" x14ac:dyDescent="0.25"/>
    <row r="30" spans="1:6" ht="17.25" customHeight="1" x14ac:dyDescent="0.25"/>
    <row r="31" spans="1:6" ht="17.25" customHeight="1" x14ac:dyDescent="0.25"/>
    <row r="32" spans="1:6" ht="17.25" customHeight="1" x14ac:dyDescent="0.25"/>
    <row r="33" ht="17.25" customHeight="1" x14ac:dyDescent="0.25"/>
    <row r="34" ht="17.25" customHeight="1" x14ac:dyDescent="0.25"/>
    <row r="35" ht="17.25" customHeight="1" x14ac:dyDescent="0.25"/>
    <row r="36" ht="17.25" customHeight="1" x14ac:dyDescent="0.25"/>
    <row r="37" ht="17.25" customHeight="1" x14ac:dyDescent="0.25"/>
    <row r="38" ht="17.25" customHeight="1" x14ac:dyDescent="0.25"/>
    <row r="39" ht="17.25" customHeight="1" x14ac:dyDescent="0.25"/>
    <row r="40" ht="17.25" customHeight="1" x14ac:dyDescent="0.25"/>
    <row r="41" ht="17.25" customHeight="1" x14ac:dyDescent="0.25"/>
    <row r="42" ht="17.25" customHeight="1" x14ac:dyDescent="0.25"/>
    <row r="43" ht="9.75" customHeight="1" x14ac:dyDescent="0.25"/>
    <row r="44" ht="37.5" customHeight="1" x14ac:dyDescent="0.25"/>
    <row r="45" ht="36.75" customHeight="1" x14ac:dyDescent="0.25"/>
    <row r="46" ht="17.25" customHeight="1" x14ac:dyDescent="0.25"/>
    <row r="47" ht="17.25" customHeight="1" x14ac:dyDescent="0.25"/>
    <row r="48" ht="37.5" customHeight="1" x14ac:dyDescent="0.25"/>
    <row r="49" ht="17.25" customHeight="1" x14ac:dyDescent="0.25"/>
    <row r="50" ht="17.25" customHeight="1" x14ac:dyDescent="0.25"/>
    <row r="51" ht="17.25" customHeight="1" x14ac:dyDescent="0.25"/>
    <row r="52" ht="33.75" customHeight="1" x14ac:dyDescent="0.25"/>
    <row r="53" ht="17.25" customHeight="1" x14ac:dyDescent="0.25"/>
    <row r="55" ht="17.25" customHeight="1" x14ac:dyDescent="0.25"/>
    <row r="56" ht="17.25" customHeight="1" x14ac:dyDescent="0.25"/>
    <row r="57" ht="17.25" customHeight="1" x14ac:dyDescent="0.25"/>
    <row r="58" ht="17.25" customHeight="1" x14ac:dyDescent="0.25"/>
    <row r="59" ht="17.25" customHeight="1" x14ac:dyDescent="0.25"/>
    <row r="60" ht="17.25" customHeight="1" x14ac:dyDescent="0.25"/>
    <row r="61" ht="17.25" customHeight="1" x14ac:dyDescent="0.25"/>
    <row r="62" ht="17.25" customHeight="1" x14ac:dyDescent="0.25"/>
    <row r="63" ht="17.25" customHeight="1" x14ac:dyDescent="0.25"/>
    <row r="64" ht="17.25" customHeight="1" x14ac:dyDescent="0.25"/>
    <row r="65" ht="17.25" customHeight="1" x14ac:dyDescent="0.25"/>
    <row r="66" ht="17.25" customHeight="1" x14ac:dyDescent="0.25"/>
    <row r="67" ht="17.25" customHeight="1" x14ac:dyDescent="0.25"/>
    <row r="68" ht="17.25" customHeight="1" x14ac:dyDescent="0.25"/>
    <row r="69" ht="17.25" customHeight="1" x14ac:dyDescent="0.25"/>
    <row r="70" ht="10.5" customHeight="1" x14ac:dyDescent="0.25"/>
    <row r="71" ht="26.25" customHeight="1" x14ac:dyDescent="0.25"/>
    <row r="72" ht="30" customHeight="1" x14ac:dyDescent="0.25"/>
    <row r="73" ht="37.5" customHeight="1" x14ac:dyDescent="0.25"/>
    <row r="77" ht="26.25" customHeight="1" x14ac:dyDescent="0.25"/>
    <row r="78" ht="17.25" customHeight="1" x14ac:dyDescent="0.25"/>
    <row r="80" ht="17.25" customHeight="1" x14ac:dyDescent="0.25"/>
    <row r="81" ht="17.25" customHeight="1" x14ac:dyDescent="0.25"/>
    <row r="82" ht="17.25" customHeight="1" x14ac:dyDescent="0.25"/>
    <row r="83" ht="17.25" customHeight="1" x14ac:dyDescent="0.25"/>
    <row r="84" ht="17.25" customHeight="1" x14ac:dyDescent="0.25"/>
    <row r="85" ht="27" customHeight="1" x14ac:dyDescent="0.25"/>
    <row r="86" ht="17.25" customHeight="1" x14ac:dyDescent="0.25"/>
    <row r="87" ht="17.25" customHeight="1" x14ac:dyDescent="0.25"/>
    <row r="88" ht="17.25" customHeight="1" x14ac:dyDescent="0.25"/>
    <row r="89" ht="17.25" customHeight="1" x14ac:dyDescent="0.25"/>
    <row r="90" ht="17.25" customHeight="1" x14ac:dyDescent="0.25"/>
    <row r="91" ht="17.25" customHeight="1" x14ac:dyDescent="0.25"/>
    <row r="92" ht="17.25" customHeight="1" x14ac:dyDescent="0.25"/>
    <row r="93" ht="17.25" customHeight="1" x14ac:dyDescent="0.25"/>
    <row r="94" ht="17.25" customHeight="1" x14ac:dyDescent="0.25"/>
    <row r="95" ht="10.5" customHeight="1" x14ac:dyDescent="0.25"/>
    <row r="96" ht="29.25" customHeight="1" x14ac:dyDescent="0.25"/>
    <row r="97" ht="28.5" customHeight="1" x14ac:dyDescent="0.25"/>
    <row r="98" ht="37.5" customHeight="1" x14ac:dyDescent="0.25"/>
    <row r="99" ht="17.25" customHeight="1" x14ac:dyDescent="0.25"/>
    <row r="100" ht="17.25" customHeight="1" x14ac:dyDescent="0.25"/>
    <row r="101" ht="17.25" customHeight="1" x14ac:dyDescent="0.25"/>
    <row r="102" ht="17.25" customHeight="1" x14ac:dyDescent="0.25"/>
    <row r="103" ht="17.25" customHeight="1" x14ac:dyDescent="0.25"/>
    <row r="104" ht="27" customHeight="1" x14ac:dyDescent="0.25"/>
    <row r="105" ht="17.25" customHeight="1" x14ac:dyDescent="0.25"/>
    <row r="106" ht="17.25" customHeight="1" x14ac:dyDescent="0.25"/>
    <row r="107" ht="17.25" customHeight="1" x14ac:dyDescent="0.25"/>
    <row r="108" ht="17.25" customHeight="1" x14ac:dyDescent="0.25"/>
    <row r="109" ht="35.25" customHeight="1" x14ac:dyDescent="0.25"/>
    <row r="110" ht="17.25" customHeight="1" x14ac:dyDescent="0.25"/>
    <row r="111" ht="17.25" customHeight="1" x14ac:dyDescent="0.25"/>
    <row r="112" ht="17.25" customHeight="1" x14ac:dyDescent="0.25"/>
    <row r="113" spans="1:6" ht="17.25" customHeight="1" x14ac:dyDescent="0.25"/>
    <row r="114" spans="1:6" ht="17.25" customHeight="1" x14ac:dyDescent="0.25"/>
    <row r="115" spans="1:6" ht="17.25" customHeight="1" x14ac:dyDescent="0.25"/>
    <row r="116" spans="1:6" ht="17.25" customHeight="1" x14ac:dyDescent="0.25"/>
    <row r="117" spans="1:6" ht="17.25" customHeight="1" x14ac:dyDescent="0.25"/>
    <row r="118" spans="1:6" ht="17.25" customHeight="1" x14ac:dyDescent="0.25"/>
    <row r="119" spans="1:6" ht="17.25" customHeight="1" x14ac:dyDescent="0.25">
      <c r="A119" s="8"/>
      <c r="B119" s="8"/>
      <c r="C119" s="8"/>
      <c r="D119" s="8"/>
      <c r="E119" s="8"/>
      <c r="F119" s="8"/>
    </row>
  </sheetData>
  <mergeCells count="13">
    <mergeCell ref="A16:C16"/>
    <mergeCell ref="D16:F16"/>
    <mergeCell ref="A6:F6"/>
    <mergeCell ref="A13:B13"/>
    <mergeCell ref="A3:C3"/>
    <mergeCell ref="A5:C5"/>
    <mergeCell ref="A15:C15"/>
    <mergeCell ref="D15:F15"/>
    <mergeCell ref="A1:F1"/>
    <mergeCell ref="A2:F2"/>
    <mergeCell ref="A4:F4"/>
    <mergeCell ref="D3:F3"/>
    <mergeCell ref="D5:F5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&amp;L&amp;G&amp;C&amp;"Arial,Normal"ALDEIAS INFANTIS SOS BRASIL
RUA PROFESSORA CACILDA PEDROSO Nº 600 - ALVORADA I
CEP. 69.048-340 - MANAUS/ AM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P26"/>
  <sheetViews>
    <sheetView topLeftCell="B1" zoomScaleNormal="100" workbookViewId="0">
      <selection activeCell="L17" sqref="L17"/>
    </sheetView>
  </sheetViews>
  <sheetFormatPr defaultRowHeight="17.25" customHeight="1" x14ac:dyDescent="0.2"/>
  <cols>
    <col min="1" max="1" width="34" style="15" customWidth="1"/>
    <col min="2" max="2" width="27.7109375" style="15" bestFit="1" customWidth="1"/>
    <col min="3" max="3" width="13.7109375" style="15" customWidth="1"/>
    <col min="4" max="4" width="12.28515625" style="15" customWidth="1"/>
    <col min="5" max="5" width="12.28515625" style="15" bestFit="1" customWidth="1"/>
    <col min="6" max="6" width="13.140625" style="15" customWidth="1"/>
    <col min="7" max="9" width="12.28515625" style="15" bestFit="1" customWidth="1"/>
    <col min="10" max="11" width="12.28515625" style="25" customWidth="1"/>
    <col min="12" max="12" width="13.5703125" style="15" bestFit="1" customWidth="1"/>
    <col min="13" max="13" width="15.42578125" style="15" bestFit="1" customWidth="1"/>
    <col min="14" max="14" width="13.140625" style="15" bestFit="1" customWidth="1"/>
    <col min="15" max="15" width="0.28515625" style="15" customWidth="1"/>
    <col min="16" max="16" width="13.85546875" style="15" bestFit="1" customWidth="1"/>
    <col min="17" max="16384" width="9.140625" style="15"/>
  </cols>
  <sheetData>
    <row r="1" spans="1:16" ht="37.5" customHeight="1" x14ac:dyDescent="0.2">
      <c r="A1" s="458" t="s">
        <v>28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</row>
    <row r="2" spans="1:16" ht="17.25" customHeight="1" x14ac:dyDescent="0.2">
      <c r="A2" s="462" t="s">
        <v>37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4"/>
    </row>
    <row r="3" spans="1:16" ht="17.25" customHeight="1" x14ac:dyDescent="0.2">
      <c r="A3" s="453" t="s">
        <v>11</v>
      </c>
      <c r="B3" s="454"/>
      <c r="C3" s="454"/>
      <c r="D3" s="454"/>
      <c r="E3" s="454"/>
      <c r="F3" s="454"/>
      <c r="G3" s="454"/>
      <c r="H3" s="471"/>
      <c r="I3" s="453" t="s">
        <v>232</v>
      </c>
      <c r="J3" s="454"/>
      <c r="K3" s="454"/>
      <c r="L3" s="454"/>
      <c r="M3" s="454"/>
      <c r="N3" s="471"/>
    </row>
    <row r="4" spans="1:16" ht="17.25" customHeight="1" x14ac:dyDescent="0.2">
      <c r="A4" s="465" t="s">
        <v>30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7"/>
    </row>
    <row r="5" spans="1:16" ht="17.25" customHeight="1" x14ac:dyDescent="0.2">
      <c r="A5" s="472" t="s">
        <v>483</v>
      </c>
      <c r="B5" s="473"/>
      <c r="C5" s="473"/>
      <c r="D5" s="473"/>
      <c r="E5" s="473"/>
      <c r="F5" s="473"/>
      <c r="G5" s="473"/>
      <c r="H5" s="474"/>
      <c r="I5" s="468" t="s">
        <v>482</v>
      </c>
      <c r="J5" s="469"/>
      <c r="K5" s="469"/>
      <c r="L5" s="469"/>
      <c r="M5" s="469"/>
      <c r="N5" s="470"/>
    </row>
    <row r="6" spans="1:16" ht="30" x14ac:dyDescent="0.2">
      <c r="A6" s="48" t="s">
        <v>38</v>
      </c>
      <c r="B6" s="48" t="s">
        <v>39</v>
      </c>
      <c r="C6" s="54" t="s">
        <v>234</v>
      </c>
      <c r="D6" s="54" t="s">
        <v>233</v>
      </c>
      <c r="E6" s="54" t="s">
        <v>309</v>
      </c>
      <c r="F6" s="54" t="s">
        <v>341</v>
      </c>
      <c r="G6" s="54" t="s">
        <v>361</v>
      </c>
      <c r="H6" s="54" t="s">
        <v>407</v>
      </c>
      <c r="I6" s="54" t="s">
        <v>408</v>
      </c>
      <c r="J6" s="54" t="s">
        <v>411</v>
      </c>
      <c r="K6" s="54" t="s">
        <v>454</v>
      </c>
      <c r="L6" s="48" t="s">
        <v>33</v>
      </c>
      <c r="M6" s="48" t="s">
        <v>34</v>
      </c>
      <c r="N6" s="48" t="s">
        <v>35</v>
      </c>
    </row>
    <row r="7" spans="1:16" ht="24" x14ac:dyDescent="0.2">
      <c r="A7" s="147" t="s">
        <v>229</v>
      </c>
      <c r="B7" s="72" t="s">
        <v>228</v>
      </c>
      <c r="C7" s="196">
        <f>'ANEXO II - 072018'!L5</f>
        <v>2414.08</v>
      </c>
      <c r="D7" s="197">
        <f>'ANEXO II - 082018 '!L5</f>
        <v>2413.08</v>
      </c>
      <c r="E7" s="192">
        <f>'ANEXO II - 092018'!L5</f>
        <v>2413.0799999999995</v>
      </c>
      <c r="F7" s="191">
        <f>'ANEXO II - 102018'!L5</f>
        <v>2413.08</v>
      </c>
      <c r="G7" s="191">
        <f>'ANEXO II - 112018'!L5</f>
        <v>2413.08</v>
      </c>
      <c r="H7" s="191">
        <f>'ANEXO II - 122018'!L5</f>
        <v>2412.0799999999995</v>
      </c>
      <c r="I7" s="191">
        <f>'ANEXO II - 012019'!L5</f>
        <v>2413.08</v>
      </c>
      <c r="J7" s="191">
        <f>'ANEXO II - 022019 '!M5</f>
        <v>2414.0799999999995</v>
      </c>
      <c r="K7" s="191">
        <f>'ANEXO II - 032019'!L5</f>
        <v>2174</v>
      </c>
      <c r="L7" s="192">
        <f>C7+D7+E7+F7+G7+H7+I7+J7+K7</f>
        <v>21479.639999999996</v>
      </c>
      <c r="M7" s="199">
        <v>21718</v>
      </c>
      <c r="N7" s="200">
        <f>M7-L7</f>
        <v>238.36000000000422</v>
      </c>
      <c r="P7" s="46"/>
    </row>
    <row r="8" spans="1:16" ht="17.25" customHeight="1" x14ac:dyDescent="0.2">
      <c r="A8" s="43" t="s">
        <v>179</v>
      </c>
      <c r="B8" s="72" t="s">
        <v>191</v>
      </c>
      <c r="C8" s="196">
        <f>'ANEXO II - 072018'!L6</f>
        <v>1841.7900000000002</v>
      </c>
      <c r="D8" s="197">
        <f>'ANEXO II - 082018 '!L6</f>
        <v>1842.79</v>
      </c>
      <c r="E8" s="192">
        <f>'ANEXO II - 092018'!L6</f>
        <v>1841.7900000000002</v>
      </c>
      <c r="F8" s="191">
        <f>'ANEXO II - 102018'!L6</f>
        <v>1841.79</v>
      </c>
      <c r="G8" s="191">
        <f>'ANEXO II - 112018'!L6</f>
        <v>1842.7900000000002</v>
      </c>
      <c r="H8" s="191">
        <f>'ANEXO II - 122018'!L6</f>
        <v>1840.79</v>
      </c>
      <c r="I8" s="191">
        <f>'ANEXO II - 012019'!L6</f>
        <v>1841.79</v>
      </c>
      <c r="J8" s="191">
        <f>'ANEXO II - 022019 '!M6</f>
        <v>920.90000000000009</v>
      </c>
      <c r="K8" s="191">
        <f>'ANEXO II - 032019'!L6</f>
        <v>838</v>
      </c>
      <c r="L8" s="192">
        <f>C8+D8+E8+F8+G8+H8+I8+J8+K8</f>
        <v>14652.430000000002</v>
      </c>
      <c r="M8" s="199">
        <v>14735.69</v>
      </c>
      <c r="N8" s="200">
        <f>M8-L8</f>
        <v>83.259999999998399</v>
      </c>
      <c r="P8" s="46"/>
    </row>
    <row r="9" spans="1:16" ht="17.25" customHeight="1" x14ac:dyDescent="0.2">
      <c r="A9" s="462" t="s">
        <v>40</v>
      </c>
      <c r="B9" s="463"/>
      <c r="C9" s="193">
        <f>SUM(C7:C8)</f>
        <v>4255.87</v>
      </c>
      <c r="D9" s="198">
        <f>SUM(D7:D8)</f>
        <v>4255.87</v>
      </c>
      <c r="E9" s="193">
        <f t="shared" ref="E9:N9" si="0">SUM(E7:E8)</f>
        <v>4254.87</v>
      </c>
      <c r="F9" s="193">
        <f t="shared" si="0"/>
        <v>4254.87</v>
      </c>
      <c r="G9" s="193">
        <f t="shared" si="0"/>
        <v>4255.87</v>
      </c>
      <c r="H9" s="193">
        <f t="shared" si="0"/>
        <v>4252.869999999999</v>
      </c>
      <c r="I9" s="193">
        <f t="shared" si="0"/>
        <v>4254.87</v>
      </c>
      <c r="J9" s="193">
        <f t="shared" si="0"/>
        <v>3334.9799999999996</v>
      </c>
      <c r="K9" s="193">
        <f>SUM(K7:K8)</f>
        <v>3012</v>
      </c>
      <c r="L9" s="193">
        <f t="shared" si="0"/>
        <v>36132.07</v>
      </c>
      <c r="M9" s="201">
        <f t="shared" si="0"/>
        <v>36453.69</v>
      </c>
      <c r="N9" s="201">
        <f t="shared" si="0"/>
        <v>321.62000000000262</v>
      </c>
      <c r="P9" s="46"/>
    </row>
    <row r="10" spans="1:16" ht="17.25" customHeight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25"/>
      <c r="P10" s="25"/>
    </row>
    <row r="11" spans="1:16" ht="17.25" customHeight="1" x14ac:dyDescent="0.2">
      <c r="A11" s="459" t="s">
        <v>137</v>
      </c>
      <c r="B11" s="460"/>
      <c r="C11" s="460"/>
      <c r="D11" s="460"/>
      <c r="E11" s="461"/>
      <c r="F11" s="459" t="s">
        <v>248</v>
      </c>
      <c r="G11" s="460"/>
      <c r="H11" s="460"/>
      <c r="I11" s="460"/>
      <c r="J11" s="460"/>
      <c r="K11" s="460"/>
      <c r="L11" s="460"/>
      <c r="M11" s="460"/>
      <c r="N11" s="461"/>
      <c r="O11" s="25"/>
      <c r="P11" s="25"/>
    </row>
    <row r="12" spans="1:16" ht="17.25" customHeight="1" x14ac:dyDescent="0.2">
      <c r="A12" s="459" t="s">
        <v>169</v>
      </c>
      <c r="B12" s="460"/>
      <c r="C12" s="460"/>
      <c r="D12" s="460"/>
      <c r="E12" s="461"/>
      <c r="F12" s="459" t="s">
        <v>169</v>
      </c>
      <c r="G12" s="460"/>
      <c r="H12" s="460"/>
      <c r="I12" s="460"/>
      <c r="J12" s="460"/>
      <c r="K12" s="460"/>
      <c r="L12" s="460"/>
      <c r="M12" s="460"/>
      <c r="N12" s="461"/>
      <c r="O12" s="25"/>
      <c r="P12" s="25"/>
    </row>
    <row r="13" spans="1:16" ht="17.25" customHeight="1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6" customFormat="1" ht="17.25" customHeight="1" x14ac:dyDescent="0.25">
      <c r="J14" s="139"/>
      <c r="K14" s="139"/>
      <c r="M14" s="120"/>
    </row>
    <row r="15" spans="1:16" customFormat="1" ht="17.25" customHeight="1" x14ac:dyDescent="0.25">
      <c r="J15" s="139"/>
      <c r="K15" s="139"/>
    </row>
    <row r="16" spans="1:16" customFormat="1" ht="17.25" customHeight="1" x14ac:dyDescent="0.25">
      <c r="J16" s="139"/>
      <c r="K16" s="139"/>
    </row>
    <row r="17" spans="2:11" ht="45" customHeight="1" x14ac:dyDescent="0.25">
      <c r="B17"/>
      <c r="C17"/>
      <c r="D17"/>
      <c r="E17"/>
      <c r="F17"/>
      <c r="G17"/>
      <c r="H17"/>
      <c r="I17"/>
      <c r="J17" s="139"/>
      <c r="K17" s="139"/>
    </row>
    <row r="18" spans="2:11" ht="15" x14ac:dyDescent="0.25">
      <c r="B18"/>
      <c r="C18"/>
      <c r="D18"/>
      <c r="E18"/>
      <c r="F18"/>
      <c r="G18"/>
      <c r="H18"/>
      <c r="I18"/>
      <c r="J18" s="139"/>
      <c r="K18" s="139"/>
    </row>
    <row r="19" spans="2:11" ht="15" x14ac:dyDescent="0.25">
      <c r="B19"/>
      <c r="C19"/>
      <c r="D19"/>
      <c r="E19"/>
      <c r="F19"/>
      <c r="G19"/>
      <c r="H19"/>
      <c r="I19"/>
      <c r="J19" s="139"/>
      <c r="K19" s="139"/>
    </row>
    <row r="20" spans="2:11" ht="15" x14ac:dyDescent="0.25">
      <c r="B20"/>
      <c r="C20"/>
      <c r="D20"/>
      <c r="E20"/>
      <c r="F20"/>
      <c r="G20"/>
      <c r="H20"/>
      <c r="I20"/>
      <c r="J20" s="139"/>
      <c r="K20" s="139"/>
    </row>
    <row r="21" spans="2:11" ht="15" x14ac:dyDescent="0.25">
      <c r="B21"/>
      <c r="C21"/>
      <c r="D21"/>
      <c r="E21"/>
      <c r="F21"/>
      <c r="G21"/>
      <c r="H21"/>
      <c r="I21"/>
      <c r="J21" s="139"/>
      <c r="K21" s="139"/>
    </row>
    <row r="22" spans="2:11" ht="15" x14ac:dyDescent="0.25">
      <c r="B22"/>
      <c r="C22"/>
      <c r="D22"/>
      <c r="E22"/>
      <c r="F22"/>
      <c r="G22"/>
      <c r="H22"/>
      <c r="I22"/>
      <c r="J22" s="139"/>
      <c r="K22" s="139"/>
    </row>
    <row r="23" spans="2:11" ht="15" x14ac:dyDescent="0.25">
      <c r="B23"/>
      <c r="C23"/>
      <c r="D23"/>
      <c r="E23"/>
      <c r="F23"/>
      <c r="G23"/>
      <c r="H23"/>
      <c r="I23"/>
      <c r="J23" s="139"/>
      <c r="K23" s="139"/>
    </row>
    <row r="24" spans="2:11" ht="15" x14ac:dyDescent="0.25">
      <c r="B24"/>
      <c r="C24"/>
      <c r="D24"/>
      <c r="E24"/>
      <c r="F24"/>
      <c r="G24"/>
      <c r="H24"/>
      <c r="I24"/>
      <c r="J24" s="139"/>
      <c r="K24" s="139"/>
    </row>
    <row r="25" spans="2:11" ht="15" x14ac:dyDescent="0.25">
      <c r="B25"/>
      <c r="C25"/>
      <c r="D25"/>
      <c r="E25"/>
      <c r="F25"/>
      <c r="G25"/>
      <c r="H25"/>
      <c r="I25"/>
      <c r="J25" s="139"/>
      <c r="K25" s="139"/>
    </row>
    <row r="26" spans="2:11" ht="15" x14ac:dyDescent="0.25">
      <c r="B26"/>
      <c r="C26"/>
      <c r="D26"/>
      <c r="E26"/>
      <c r="F26"/>
      <c r="G26"/>
      <c r="H26"/>
      <c r="I26"/>
      <c r="J26" s="139"/>
      <c r="K26" s="139"/>
    </row>
  </sheetData>
  <mergeCells count="12">
    <mergeCell ref="A1:N1"/>
    <mergeCell ref="A11:E11"/>
    <mergeCell ref="A12:E12"/>
    <mergeCell ref="F11:N11"/>
    <mergeCell ref="F12:N12"/>
    <mergeCell ref="A2:N2"/>
    <mergeCell ref="A4:N4"/>
    <mergeCell ref="I5:N5"/>
    <mergeCell ref="I3:N3"/>
    <mergeCell ref="A3:H3"/>
    <mergeCell ref="A5:H5"/>
    <mergeCell ref="A9:B9"/>
  </mergeCells>
  <pageMargins left="0.51181102362204722" right="0.51181102362204722" top="0.78740157480314965" bottom="0.78740157480314965" header="0.31496062992125984" footer="0.31496062992125984"/>
  <pageSetup paperSize="9" scale="62" orientation="landscape" r:id="rId1"/>
  <headerFooter>
    <oddHeader>&amp;L&amp;G&amp;CALDEIAS INFANTIS SOS BRASIL
RUA PROFESSORA CACILDA PEDROSO Nº 600 - ALVORADA I
CEP. 69.048-340 - MANAUS/ AM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  <pageSetUpPr fitToPage="1"/>
  </sheetPr>
  <dimension ref="A1:S85"/>
  <sheetViews>
    <sheetView zoomScaleNormal="100" workbookViewId="0">
      <pane xSplit="1" ySplit="6" topLeftCell="H7" activePane="bottomRight" state="frozen"/>
      <selection pane="topRight" activeCell="B1" sqref="B1"/>
      <selection pane="bottomLeft" activeCell="A7" sqref="A7"/>
      <selection pane="bottomRight" activeCell="C11" sqref="C11:M11"/>
    </sheetView>
  </sheetViews>
  <sheetFormatPr defaultRowHeight="17.25" customHeight="1" x14ac:dyDescent="0.2"/>
  <cols>
    <col min="1" max="1" width="20.28515625" style="25" bestFit="1" customWidth="1"/>
    <col min="2" max="2" width="12.85546875" style="25" bestFit="1" customWidth="1"/>
    <col min="3" max="3" width="13.85546875" style="25" bestFit="1" customWidth="1"/>
    <col min="4" max="4" width="14.42578125" style="25" customWidth="1"/>
    <col min="5" max="5" width="14.7109375" style="25" customWidth="1"/>
    <col min="6" max="6" width="12.85546875" style="25" bestFit="1" customWidth="1"/>
    <col min="7" max="7" width="14.5703125" style="25" bestFit="1" customWidth="1"/>
    <col min="8" max="8" width="15" style="25" bestFit="1" customWidth="1"/>
    <col min="9" max="9" width="15.5703125" style="25" customWidth="1"/>
    <col min="10" max="10" width="13.85546875" style="25" bestFit="1" customWidth="1"/>
    <col min="11" max="11" width="14.5703125" style="25" customWidth="1"/>
    <col min="12" max="13" width="15" style="25" bestFit="1" customWidth="1"/>
    <col min="14" max="16" width="16.140625" style="25" bestFit="1" customWidth="1"/>
    <col min="17" max="17" width="0.42578125" style="25" customWidth="1"/>
    <col min="18" max="19" width="13.85546875" style="25" bestFit="1" customWidth="1"/>
    <col min="20" max="16384" width="9.140625" style="25"/>
  </cols>
  <sheetData>
    <row r="1" spans="1:19" ht="37.5" customHeight="1" x14ac:dyDescent="0.2">
      <c r="A1" s="475" t="s">
        <v>28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</row>
    <row r="2" spans="1:19" ht="17.25" customHeight="1" x14ac:dyDescent="0.2">
      <c r="A2" s="476" t="s">
        <v>37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</row>
    <row r="3" spans="1:19" ht="17.25" customHeight="1" x14ac:dyDescent="0.2">
      <c r="A3" s="451" t="s">
        <v>11</v>
      </c>
      <c r="B3" s="451"/>
      <c r="C3" s="451"/>
      <c r="D3" s="451"/>
      <c r="E3" s="451"/>
      <c r="F3" s="451"/>
      <c r="G3" s="451"/>
      <c r="H3" s="451"/>
      <c r="I3" s="451"/>
      <c r="J3" s="451"/>
      <c r="K3" s="451" t="s">
        <v>232</v>
      </c>
      <c r="L3" s="451"/>
      <c r="M3" s="451"/>
      <c r="N3" s="451"/>
      <c r="O3" s="451"/>
      <c r="P3" s="451"/>
    </row>
    <row r="4" spans="1:19" ht="17.25" customHeight="1" x14ac:dyDescent="0.2">
      <c r="A4" s="477" t="s">
        <v>30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477"/>
      <c r="O4" s="477"/>
      <c r="P4" s="477"/>
    </row>
    <row r="5" spans="1:19" ht="17.25" customHeight="1" x14ac:dyDescent="0.2">
      <c r="A5" s="478" t="s">
        <v>354</v>
      </c>
      <c r="B5" s="478"/>
      <c r="C5" s="478"/>
      <c r="D5" s="478"/>
      <c r="E5" s="478"/>
      <c r="F5" s="478"/>
      <c r="G5" s="478"/>
      <c r="H5" s="478"/>
      <c r="I5" s="478"/>
      <c r="J5" s="478"/>
      <c r="K5" s="449" t="s">
        <v>455</v>
      </c>
      <c r="L5" s="449"/>
      <c r="M5" s="449"/>
      <c r="N5" s="449"/>
      <c r="O5" s="449"/>
      <c r="P5" s="449"/>
    </row>
    <row r="6" spans="1:19" ht="66" customHeight="1" x14ac:dyDescent="0.2">
      <c r="A6" s="90" t="s">
        <v>189</v>
      </c>
      <c r="B6" s="90" t="s">
        <v>190</v>
      </c>
      <c r="C6" s="54">
        <v>43282</v>
      </c>
      <c r="D6" s="54" t="s">
        <v>310</v>
      </c>
      <c r="E6" s="268" t="s">
        <v>364</v>
      </c>
      <c r="F6" s="268" t="s">
        <v>383</v>
      </c>
      <c r="G6" s="268" t="s">
        <v>365</v>
      </c>
      <c r="H6" s="268" t="s">
        <v>366</v>
      </c>
      <c r="I6" s="268" t="s">
        <v>367</v>
      </c>
      <c r="J6" s="268" t="s">
        <v>409</v>
      </c>
      <c r="K6" s="268" t="s">
        <v>410</v>
      </c>
      <c r="L6" s="268" t="s">
        <v>425</v>
      </c>
      <c r="M6" s="268" t="s">
        <v>438</v>
      </c>
      <c r="N6" s="90" t="s">
        <v>33</v>
      </c>
      <c r="O6" s="90" t="s">
        <v>34</v>
      </c>
      <c r="P6" s="90" t="s">
        <v>35</v>
      </c>
    </row>
    <row r="7" spans="1:19" ht="15" customHeight="1" x14ac:dyDescent="0.2">
      <c r="A7" s="147" t="s">
        <v>259</v>
      </c>
      <c r="B7" s="72" t="s">
        <v>261</v>
      </c>
      <c r="C7" s="202">
        <f>'ANEXO I'!I11+336</f>
        <v>1680</v>
      </c>
      <c r="D7" s="202"/>
      <c r="E7" s="202">
        <f>1764+441-F7</f>
        <v>1960</v>
      </c>
      <c r="F7" s="202">
        <v>245</v>
      </c>
      <c r="G7" s="202">
        <f>1288+322</f>
        <v>1610</v>
      </c>
      <c r="H7" s="202">
        <f>1736+434</f>
        <v>2170</v>
      </c>
      <c r="I7" s="202">
        <f>1680+420</f>
        <v>2100</v>
      </c>
      <c r="J7" s="202">
        <f>896+224</f>
        <v>1120</v>
      </c>
      <c r="K7" s="202">
        <f>1400+350</f>
        <v>1750</v>
      </c>
      <c r="L7" s="202">
        <f>1848+462</f>
        <v>2310</v>
      </c>
      <c r="M7" s="202">
        <v>3674.13</v>
      </c>
      <c r="N7" s="227">
        <f>C7+E7+G7+H7+I7+J7+K7+L7+M7</f>
        <v>18374.13</v>
      </c>
      <c r="O7" s="479">
        <v>49920.31</v>
      </c>
      <c r="P7" s="481">
        <f>O7-N7-N8</f>
        <v>82.049999999995634</v>
      </c>
      <c r="R7" s="46"/>
      <c r="S7" s="46"/>
    </row>
    <row r="8" spans="1:19" ht="15" customHeight="1" x14ac:dyDescent="0.2">
      <c r="A8" s="147" t="s">
        <v>260</v>
      </c>
      <c r="B8" s="72" t="s">
        <v>261</v>
      </c>
      <c r="C8" s="202">
        <f>'ANEXO I'!I8+574+29.4</f>
        <v>2870</v>
      </c>
      <c r="D8" s="202"/>
      <c r="E8" s="202">
        <f>3609.03+959+226.97-245</f>
        <v>4550.0000000000009</v>
      </c>
      <c r="F8" s="202">
        <v>245</v>
      </c>
      <c r="G8" s="202">
        <f>2059.4+518+12.6</f>
        <v>2590</v>
      </c>
      <c r="H8" s="202">
        <f>2732.8+700+67.2</f>
        <v>3500</v>
      </c>
      <c r="I8" s="202">
        <f>3674.13+980+245.87</f>
        <v>4900</v>
      </c>
      <c r="J8" s="202">
        <f>1512+378</f>
        <v>1890</v>
      </c>
      <c r="K8" s="202">
        <f>3258.4+854+157.6</f>
        <v>4270</v>
      </c>
      <c r="L8" s="381">
        <f>2525.6+644+50.4</f>
        <v>3220</v>
      </c>
      <c r="M8" s="202">
        <v>3674.13</v>
      </c>
      <c r="N8" s="227">
        <f t="shared" ref="N8:N10" si="0">C8+E8+G8+H8+I8+J8+K8+L8+M8</f>
        <v>31464.13</v>
      </c>
      <c r="O8" s="480"/>
      <c r="P8" s="482"/>
      <c r="R8" s="46"/>
      <c r="S8" s="46"/>
    </row>
    <row r="9" spans="1:19" ht="15" customHeight="1" x14ac:dyDescent="0.2">
      <c r="A9" s="147" t="s">
        <v>259</v>
      </c>
      <c r="B9" s="72" t="s">
        <v>262</v>
      </c>
      <c r="C9" s="202">
        <f>'ANEXO I'!I12+484</f>
        <v>2420</v>
      </c>
      <c r="D9" s="202"/>
      <c r="E9" s="202">
        <f>2902.42+742+65.58-F9</f>
        <v>3410</v>
      </c>
      <c r="F9" s="202">
        <v>300</v>
      </c>
      <c r="G9" s="202">
        <f>1936+484</f>
        <v>2420</v>
      </c>
      <c r="H9" s="202">
        <f>2232.72+561+11.28</f>
        <v>2805</v>
      </c>
      <c r="I9" s="202">
        <f>3113.44+803+98.56</f>
        <v>4015</v>
      </c>
      <c r="J9" s="202">
        <f>1144+286</f>
        <v>1430</v>
      </c>
      <c r="K9" s="202">
        <f>2558.32+649+37.68</f>
        <v>3245</v>
      </c>
      <c r="L9" s="202">
        <f>2192.02+550+7.98</f>
        <v>2750</v>
      </c>
      <c r="M9" s="202">
        <v>3375.24</v>
      </c>
      <c r="N9" s="227">
        <f t="shared" si="0"/>
        <v>25870.239999999998</v>
      </c>
      <c r="O9" s="479">
        <v>52440</v>
      </c>
      <c r="P9" s="481">
        <f>O9-N9-N10</f>
        <v>342.96000000000276</v>
      </c>
      <c r="R9" s="46"/>
      <c r="S9" s="46"/>
    </row>
    <row r="10" spans="1:19" ht="15" customHeight="1" x14ac:dyDescent="0.2">
      <c r="A10" s="147" t="s">
        <v>260</v>
      </c>
      <c r="B10" s="72" t="s">
        <v>262</v>
      </c>
      <c r="C10" s="202">
        <f>'ANEXO I'!I7+484+2.4 - 60</f>
        <v>2420</v>
      </c>
      <c r="D10" s="202">
        <v>60</v>
      </c>
      <c r="E10" s="202">
        <f>2706.9+693+65.1</f>
        <v>3465</v>
      </c>
      <c r="F10" s="202">
        <v>0</v>
      </c>
      <c r="G10" s="202">
        <f>1848+462</f>
        <v>2310</v>
      </c>
      <c r="H10" s="202">
        <f>2666.2+682+61.8</f>
        <v>3410</v>
      </c>
      <c r="I10" s="202">
        <f>2503.4+638+48.6</f>
        <v>3190</v>
      </c>
      <c r="J10" s="202">
        <f>1540+385</f>
        <v>1925</v>
      </c>
      <c r="K10" s="202">
        <f>2422+616+42</f>
        <v>3080</v>
      </c>
      <c r="L10" s="202">
        <f>2422+616+42</f>
        <v>3080</v>
      </c>
      <c r="M10" s="202">
        <v>3346.8</v>
      </c>
      <c r="N10" s="227">
        <f t="shared" si="0"/>
        <v>26226.799999999999</v>
      </c>
      <c r="O10" s="480"/>
      <c r="P10" s="482"/>
      <c r="R10" s="46"/>
      <c r="S10" s="46"/>
    </row>
    <row r="11" spans="1:19" ht="17.25" customHeight="1" x14ac:dyDescent="0.2">
      <c r="A11" s="462" t="s">
        <v>40</v>
      </c>
      <c r="B11" s="463"/>
      <c r="C11" s="70">
        <f>SUM(C7:C10)</f>
        <v>9390</v>
      </c>
      <c r="D11" s="70"/>
      <c r="E11" s="70">
        <f>SUM(E7:E10)</f>
        <v>13385</v>
      </c>
      <c r="F11" s="70"/>
      <c r="G11" s="70">
        <f t="shared" ref="G11:H11" si="1">SUM(G7:G10)</f>
        <v>8930</v>
      </c>
      <c r="H11" s="70">
        <f t="shared" si="1"/>
        <v>11885</v>
      </c>
      <c r="I11" s="70">
        <f t="shared" ref="I11:N11" si="2">SUM(I7:I10)</f>
        <v>14205</v>
      </c>
      <c r="J11" s="70">
        <f t="shared" si="2"/>
        <v>6365</v>
      </c>
      <c r="K11" s="70">
        <f t="shared" si="2"/>
        <v>12345</v>
      </c>
      <c r="L11" s="70">
        <f t="shared" si="2"/>
        <v>11360</v>
      </c>
      <c r="M11" s="70">
        <f t="shared" si="2"/>
        <v>14070.3</v>
      </c>
      <c r="N11" s="53">
        <f t="shared" si="2"/>
        <v>101935.3</v>
      </c>
      <c r="O11" s="53">
        <f t="shared" ref="O11:P11" si="3">SUM(O7:O10)</f>
        <v>102360.31</v>
      </c>
      <c r="P11" s="53">
        <f t="shared" si="3"/>
        <v>425.0099999999984</v>
      </c>
    </row>
    <row r="12" spans="1:19" ht="17.25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4"/>
      <c r="M12" s="14"/>
      <c r="N12" s="16"/>
      <c r="O12" s="16"/>
      <c r="P12" s="16"/>
    </row>
    <row r="13" spans="1:19" ht="17.25" customHeight="1" x14ac:dyDescent="0.2">
      <c r="A13" s="457" t="s">
        <v>137</v>
      </c>
      <c r="B13" s="457"/>
      <c r="C13" s="457"/>
      <c r="D13" s="457"/>
      <c r="E13" s="457"/>
      <c r="F13" s="457"/>
      <c r="G13" s="457"/>
      <c r="H13" s="457" t="s">
        <v>248</v>
      </c>
      <c r="I13" s="457"/>
      <c r="J13" s="457"/>
      <c r="K13" s="457"/>
      <c r="L13" s="457"/>
      <c r="M13" s="457"/>
      <c r="N13" s="457"/>
      <c r="O13" s="457"/>
      <c r="P13" s="457"/>
    </row>
    <row r="14" spans="1:19" ht="17.25" customHeight="1" x14ac:dyDescent="0.2">
      <c r="A14" s="457" t="s">
        <v>169</v>
      </c>
      <c r="B14" s="457"/>
      <c r="C14" s="457"/>
      <c r="D14" s="457"/>
      <c r="E14" s="457"/>
      <c r="F14" s="457"/>
      <c r="G14" s="457"/>
      <c r="H14" s="457" t="s">
        <v>169</v>
      </c>
      <c r="I14" s="457"/>
      <c r="J14" s="457"/>
      <c r="K14" s="457"/>
      <c r="L14" s="457"/>
      <c r="M14" s="457"/>
      <c r="N14" s="457"/>
      <c r="O14" s="457"/>
      <c r="P14" s="457"/>
    </row>
    <row r="15" spans="1:19" ht="17.25" customHeight="1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0"/>
      <c r="M15" s="10"/>
    </row>
    <row r="16" spans="1:19" s="24" customFormat="1" ht="17.25" customHeight="1" x14ac:dyDescent="0.25">
      <c r="D16" s="139"/>
      <c r="F16" s="139"/>
      <c r="M16" s="139"/>
      <c r="P16" s="47"/>
    </row>
    <row r="17" spans="4:13" s="24" customFormat="1" ht="17.25" customHeight="1" x14ac:dyDescent="0.25">
      <c r="D17"/>
      <c r="E17"/>
      <c r="F17"/>
      <c r="G17"/>
      <c r="H17"/>
      <c r="M17" s="139"/>
    </row>
    <row r="18" spans="4:13" customFormat="1" ht="15" x14ac:dyDescent="0.25"/>
    <row r="19" spans="4:13" customFormat="1" ht="15" x14ac:dyDescent="0.25"/>
    <row r="20" spans="4:13" customFormat="1" ht="15" x14ac:dyDescent="0.25"/>
    <row r="21" spans="4:13" customFormat="1" ht="15" x14ac:dyDescent="0.25"/>
    <row r="22" spans="4:13" customFormat="1" ht="15" x14ac:dyDescent="0.25"/>
    <row r="23" spans="4:13" customFormat="1" ht="15" x14ac:dyDescent="0.25"/>
    <row r="24" spans="4:13" customFormat="1" ht="17.25" customHeight="1" x14ac:dyDescent="0.25"/>
    <row r="25" spans="4:13" customFormat="1" ht="17.25" customHeight="1" x14ac:dyDescent="0.25"/>
    <row r="26" spans="4:13" customFormat="1" ht="17.25" customHeight="1" x14ac:dyDescent="0.25"/>
    <row r="27" spans="4:13" customFormat="1" ht="17.25" customHeight="1" x14ac:dyDescent="0.25"/>
    <row r="28" spans="4:13" customFormat="1" ht="17.25" customHeight="1" x14ac:dyDescent="0.25"/>
    <row r="29" spans="4:13" customFormat="1" ht="17.25" customHeight="1" x14ac:dyDescent="0.25"/>
    <row r="30" spans="4:13" customFormat="1" ht="17.25" customHeight="1" x14ac:dyDescent="0.25"/>
    <row r="31" spans="4:13" customFormat="1" ht="17.25" customHeight="1" x14ac:dyDescent="0.25"/>
    <row r="32" spans="4:13" customFormat="1" ht="17.25" customHeight="1" x14ac:dyDescent="0.25"/>
    <row r="33" customFormat="1" ht="17.25" customHeight="1" x14ac:dyDescent="0.25"/>
    <row r="34" customFormat="1" ht="17.25" customHeight="1" x14ac:dyDescent="0.25"/>
    <row r="35" customFormat="1" ht="17.25" customHeight="1" x14ac:dyDescent="0.25"/>
    <row r="36" customFormat="1" ht="17.25" customHeight="1" x14ac:dyDescent="0.25"/>
    <row r="37" customFormat="1" ht="17.25" customHeight="1" x14ac:dyDescent="0.25"/>
    <row r="38" customFormat="1" ht="17.25" customHeight="1" x14ac:dyDescent="0.25"/>
    <row r="39" customFormat="1" ht="17.25" customHeight="1" x14ac:dyDescent="0.25"/>
    <row r="40" customFormat="1" ht="17.25" customHeight="1" x14ac:dyDescent="0.25"/>
    <row r="41" customFormat="1" ht="17.25" customHeight="1" x14ac:dyDescent="0.25"/>
    <row r="42" customFormat="1" ht="17.25" customHeight="1" x14ac:dyDescent="0.25"/>
    <row r="43" customFormat="1" ht="17.25" customHeight="1" x14ac:dyDescent="0.25"/>
    <row r="44" customFormat="1" ht="17.25" customHeight="1" x14ac:dyDescent="0.25"/>
    <row r="45" customFormat="1" ht="17.25" customHeight="1" x14ac:dyDescent="0.25"/>
    <row r="46" customFormat="1" ht="17.25" customHeight="1" x14ac:dyDescent="0.25"/>
    <row r="47" customFormat="1" ht="17.25" customHeight="1" x14ac:dyDescent="0.25"/>
    <row r="48" customFormat="1" ht="17.25" customHeight="1" x14ac:dyDescent="0.25"/>
    <row r="49" customFormat="1" ht="17.25" customHeight="1" x14ac:dyDescent="0.25"/>
    <row r="50" customFormat="1" ht="17.25" customHeight="1" x14ac:dyDescent="0.25"/>
    <row r="51" customFormat="1" ht="17.25" customHeight="1" x14ac:dyDescent="0.25"/>
    <row r="52" customFormat="1" ht="17.25" customHeight="1" x14ac:dyDescent="0.25"/>
    <row r="53" customFormat="1" ht="17.25" customHeight="1" x14ac:dyDescent="0.25"/>
    <row r="54" customFormat="1" ht="17.25" customHeight="1" x14ac:dyDescent="0.25"/>
    <row r="55" customFormat="1" ht="17.25" customHeight="1" x14ac:dyDescent="0.25"/>
    <row r="56" customFormat="1" ht="17.25" customHeight="1" x14ac:dyDescent="0.25"/>
    <row r="57" customFormat="1" ht="17.25" customHeight="1" x14ac:dyDescent="0.25"/>
    <row r="58" customFormat="1" ht="17.25" customHeight="1" x14ac:dyDescent="0.25"/>
    <row r="59" customFormat="1" ht="17.25" customHeight="1" x14ac:dyDescent="0.25"/>
    <row r="60" customFormat="1" ht="17.25" customHeight="1" x14ac:dyDescent="0.25"/>
    <row r="61" customFormat="1" ht="17.25" customHeight="1" x14ac:dyDescent="0.25"/>
    <row r="62" customFormat="1" ht="17.25" customHeight="1" x14ac:dyDescent="0.25"/>
    <row r="63" customFormat="1" ht="17.25" customHeight="1" x14ac:dyDescent="0.25"/>
    <row r="64" customFormat="1" ht="17.25" customHeight="1" x14ac:dyDescent="0.25"/>
    <row r="65" customFormat="1" ht="17.25" customHeight="1" x14ac:dyDescent="0.25"/>
    <row r="66" customFormat="1" ht="17.25" customHeight="1" x14ac:dyDescent="0.25"/>
    <row r="67" customFormat="1" ht="17.25" customHeight="1" x14ac:dyDescent="0.25"/>
    <row r="68" customFormat="1" ht="17.25" customHeight="1" x14ac:dyDescent="0.25"/>
    <row r="69" customFormat="1" ht="17.25" customHeight="1" x14ac:dyDescent="0.25"/>
    <row r="70" customFormat="1" ht="17.25" customHeight="1" x14ac:dyDescent="0.25"/>
    <row r="71" customFormat="1" ht="17.25" customHeight="1" x14ac:dyDescent="0.25"/>
    <row r="72" customFormat="1" ht="17.25" customHeight="1" x14ac:dyDescent="0.25"/>
    <row r="73" customFormat="1" ht="17.25" customHeight="1" x14ac:dyDescent="0.25"/>
    <row r="74" customFormat="1" ht="17.25" customHeight="1" x14ac:dyDescent="0.25"/>
    <row r="75" customFormat="1" ht="17.25" customHeight="1" x14ac:dyDescent="0.25"/>
    <row r="76" customFormat="1" ht="17.25" customHeight="1" x14ac:dyDescent="0.25"/>
    <row r="77" customFormat="1" ht="17.25" customHeight="1" x14ac:dyDescent="0.25"/>
    <row r="78" customFormat="1" ht="17.25" customHeight="1" x14ac:dyDescent="0.25"/>
    <row r="79" customFormat="1" ht="17.25" customHeight="1" x14ac:dyDescent="0.25"/>
    <row r="80" customFormat="1" ht="17.25" customHeight="1" x14ac:dyDescent="0.25"/>
    <row r="81" customFormat="1" ht="17.25" customHeight="1" x14ac:dyDescent="0.25"/>
    <row r="82" customFormat="1" ht="17.25" customHeight="1" x14ac:dyDescent="0.25"/>
    <row r="83" customFormat="1" ht="17.25" customHeight="1" x14ac:dyDescent="0.25"/>
    <row r="84" customFormat="1" ht="17.25" customHeight="1" x14ac:dyDescent="0.25"/>
    <row r="85" customFormat="1" ht="17.25" customHeight="1" x14ac:dyDescent="0.25"/>
  </sheetData>
  <mergeCells count="16">
    <mergeCell ref="A13:G13"/>
    <mergeCell ref="H13:P13"/>
    <mergeCell ref="A14:G14"/>
    <mergeCell ref="H14:P14"/>
    <mergeCell ref="A5:J5"/>
    <mergeCell ref="K5:P5"/>
    <mergeCell ref="O7:O8"/>
    <mergeCell ref="P7:P8"/>
    <mergeCell ref="O9:O10"/>
    <mergeCell ref="P9:P10"/>
    <mergeCell ref="A11:B11"/>
    <mergeCell ref="A1:P1"/>
    <mergeCell ref="A2:P2"/>
    <mergeCell ref="A3:J3"/>
    <mergeCell ref="K3:P3"/>
    <mergeCell ref="A4:P4"/>
  </mergeCells>
  <pageMargins left="0.51181102362204722" right="0.51181102362204722" top="0.78740157480314965" bottom="0.78740157480314965" header="0.31496062992125984" footer="0.31496062992125984"/>
  <pageSetup paperSize="9" scale="56" orientation="landscape" r:id="rId1"/>
  <headerFooter>
    <oddHeader>&amp;L&amp;G&amp;CALDEIAS INFANTIS SOS BRASIL
RUA PROFESSORA CACILDA PEDROSO Nº 600 - ALVORADA I
CEP. 69.048-340 - MANAUS/ AM</oddHeader>
  </headerFooter>
  <legacy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Q38"/>
  <sheetViews>
    <sheetView zoomScaleNormal="100" workbookViewId="0">
      <selection activeCell="J9" sqref="C9:J9"/>
    </sheetView>
  </sheetViews>
  <sheetFormatPr defaultRowHeight="17.25" customHeight="1" x14ac:dyDescent="0.2"/>
  <cols>
    <col min="1" max="1" width="29.42578125" style="25" customWidth="1"/>
    <col min="2" max="2" width="22.85546875" style="25" customWidth="1"/>
    <col min="3" max="3" width="11.140625" style="25" customWidth="1"/>
    <col min="4" max="4" width="11.85546875" style="25" customWidth="1"/>
    <col min="5" max="5" width="10.85546875" style="25" customWidth="1"/>
    <col min="6" max="6" width="9.7109375" style="25" customWidth="1"/>
    <col min="7" max="7" width="11.140625" style="25" customWidth="1"/>
    <col min="8" max="9" width="9.42578125" style="25" bestFit="1" customWidth="1"/>
    <col min="10" max="11" width="9.42578125" style="25" customWidth="1"/>
    <col min="12" max="12" width="15.28515625" style="25" customWidth="1"/>
    <col min="13" max="13" width="15.42578125" style="25" customWidth="1"/>
    <col min="14" max="14" width="10.42578125" style="25" customWidth="1"/>
    <col min="15" max="15" width="10.85546875" style="25" bestFit="1" customWidth="1"/>
    <col min="16" max="16384" width="9.140625" style="25"/>
  </cols>
  <sheetData>
    <row r="1" spans="1:17" ht="37.5" customHeight="1" x14ac:dyDescent="0.2">
      <c r="A1" s="475" t="s">
        <v>28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</row>
    <row r="2" spans="1:17" ht="17.25" customHeight="1" x14ac:dyDescent="0.2">
      <c r="A2" s="476" t="s">
        <v>160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</row>
    <row r="3" spans="1:17" ht="17.25" customHeight="1" x14ac:dyDescent="0.2">
      <c r="A3" s="451" t="s">
        <v>11</v>
      </c>
      <c r="B3" s="451"/>
      <c r="C3" s="451"/>
      <c r="D3" s="451"/>
      <c r="E3" s="451"/>
      <c r="F3" s="451"/>
      <c r="G3" s="451"/>
      <c r="H3" s="451"/>
      <c r="I3" s="257"/>
      <c r="J3" s="326"/>
      <c r="K3" s="331"/>
      <c r="L3" s="121" t="s">
        <v>232</v>
      </c>
      <c r="M3" s="122"/>
      <c r="N3" s="123"/>
    </row>
    <row r="4" spans="1:17" ht="17.25" customHeight="1" x14ac:dyDescent="0.2">
      <c r="A4" s="477" t="s">
        <v>30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477"/>
    </row>
    <row r="5" spans="1:17" ht="17.25" customHeight="1" x14ac:dyDescent="0.2">
      <c r="A5" s="478" t="s">
        <v>483</v>
      </c>
      <c r="B5" s="478"/>
      <c r="C5" s="478"/>
      <c r="D5" s="478"/>
      <c r="E5" s="478"/>
      <c r="F5" s="478"/>
      <c r="G5" s="478"/>
      <c r="H5" s="478"/>
      <c r="I5" s="258"/>
      <c r="J5" s="327"/>
      <c r="K5" s="332"/>
      <c r="L5" s="449" t="s">
        <v>455</v>
      </c>
      <c r="M5" s="449"/>
      <c r="N5" s="449"/>
    </row>
    <row r="6" spans="1:17" ht="90" x14ac:dyDescent="0.2">
      <c r="A6" s="48" t="s">
        <v>38</v>
      </c>
      <c r="B6" s="48" t="s">
        <v>39</v>
      </c>
      <c r="C6" s="54" t="s">
        <v>263</v>
      </c>
      <c r="D6" s="54" t="s">
        <v>275</v>
      </c>
      <c r="E6" s="54" t="s">
        <v>306</v>
      </c>
      <c r="F6" s="54" t="s">
        <v>356</v>
      </c>
      <c r="G6" s="54" t="s">
        <v>376</v>
      </c>
      <c r="H6" s="54" t="s">
        <v>412</v>
      </c>
      <c r="I6" s="54" t="s">
        <v>413</v>
      </c>
      <c r="J6" s="54" t="s">
        <v>435</v>
      </c>
      <c r="K6" s="54" t="s">
        <v>451</v>
      </c>
      <c r="L6" s="48" t="s">
        <v>33</v>
      </c>
      <c r="M6" s="48" t="s">
        <v>34</v>
      </c>
      <c r="N6" s="48" t="s">
        <v>35</v>
      </c>
    </row>
    <row r="7" spans="1:17" ht="32.25" customHeight="1" x14ac:dyDescent="0.25">
      <c r="A7" s="147" t="s">
        <v>229</v>
      </c>
      <c r="B7" s="72" t="s">
        <v>228</v>
      </c>
      <c r="C7" s="192">
        <v>24.13</v>
      </c>
      <c r="D7" s="192">
        <v>24.13</v>
      </c>
      <c r="E7" s="192">
        <v>24.13</v>
      </c>
      <c r="F7" s="192">
        <v>24.13</v>
      </c>
      <c r="G7" s="192">
        <v>24.13</v>
      </c>
      <c r="H7" s="192">
        <v>24.13</v>
      </c>
      <c r="I7" s="191">
        <v>24.13</v>
      </c>
      <c r="J7" s="191">
        <v>24.13</v>
      </c>
      <c r="K7" s="269">
        <v>0</v>
      </c>
      <c r="L7" s="200">
        <f>C7+D7+E7+F7+G7+H7+I7+J7</f>
        <v>193.04</v>
      </c>
      <c r="M7" s="97">
        <f>193.26+23.91</f>
        <v>217.17</v>
      </c>
      <c r="N7" s="200">
        <f>M7-L7</f>
        <v>24.129999999999995</v>
      </c>
      <c r="O7" s="47"/>
    </row>
    <row r="8" spans="1:17" ht="18" customHeight="1" x14ac:dyDescent="0.25">
      <c r="A8" s="147" t="s">
        <v>179</v>
      </c>
      <c r="B8" s="72" t="s">
        <v>191</v>
      </c>
      <c r="C8" s="192">
        <v>18.420000000000002</v>
      </c>
      <c r="D8" s="192">
        <v>18.420000000000002</v>
      </c>
      <c r="E8" s="192">
        <v>18.420000000000002</v>
      </c>
      <c r="F8" s="192">
        <v>18.420000000000002</v>
      </c>
      <c r="G8" s="192">
        <v>18.420000000000002</v>
      </c>
      <c r="H8" s="192">
        <v>18.420000000000002</v>
      </c>
      <c r="I8" s="191">
        <v>18.420000000000002</v>
      </c>
      <c r="J8" s="191">
        <v>9.2100000000000009</v>
      </c>
      <c r="K8" s="383">
        <v>24.56</v>
      </c>
      <c r="L8" s="200">
        <f>C8+D8+E8+F8+G8+H8+I8+J8</f>
        <v>138.15</v>
      </c>
      <c r="M8" s="223">
        <f>147.37+147.36</f>
        <v>294.73</v>
      </c>
      <c r="N8" s="200">
        <f>M8-L8</f>
        <v>156.58000000000001</v>
      </c>
      <c r="O8" s="47"/>
    </row>
    <row r="9" spans="1:17" ht="17.25" customHeight="1" x14ac:dyDescent="0.2">
      <c r="A9" s="462" t="s">
        <v>40</v>
      </c>
      <c r="B9" s="463"/>
      <c r="C9" s="193">
        <f t="shared" ref="C9:L9" si="0">SUM(C7:C8)</f>
        <v>42.55</v>
      </c>
      <c r="D9" s="193">
        <f t="shared" si="0"/>
        <v>42.55</v>
      </c>
      <c r="E9" s="193">
        <f t="shared" si="0"/>
        <v>42.55</v>
      </c>
      <c r="F9" s="193">
        <f t="shared" si="0"/>
        <v>42.55</v>
      </c>
      <c r="G9" s="193">
        <f t="shared" si="0"/>
        <v>42.55</v>
      </c>
      <c r="H9" s="193">
        <f t="shared" si="0"/>
        <v>42.55</v>
      </c>
      <c r="I9" s="193">
        <f t="shared" si="0"/>
        <v>42.55</v>
      </c>
      <c r="J9" s="193">
        <f t="shared" si="0"/>
        <v>33.340000000000003</v>
      </c>
      <c r="K9" s="335">
        <f t="shared" si="0"/>
        <v>24.56</v>
      </c>
      <c r="L9" s="193">
        <f t="shared" si="0"/>
        <v>331.19</v>
      </c>
      <c r="M9" s="193">
        <f t="shared" ref="M9:N9" si="1">SUM(M7:M8)</f>
        <v>511.9</v>
      </c>
      <c r="N9" s="193">
        <f t="shared" si="1"/>
        <v>180.71</v>
      </c>
    </row>
    <row r="10" spans="1:17" ht="17.25" customHeight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7" ht="17.25" customHeight="1" x14ac:dyDescent="0.25">
      <c r="A11" s="457" t="s">
        <v>137</v>
      </c>
      <c r="B11" s="457"/>
      <c r="C11" s="457"/>
      <c r="D11" s="457"/>
      <c r="E11" s="457"/>
      <c r="F11" s="483" t="s">
        <v>248</v>
      </c>
      <c r="G11" s="483"/>
      <c r="H11" s="483"/>
      <c r="I11" s="483"/>
      <c r="J11" s="483"/>
      <c r="K11" s="483"/>
      <c r="L11" s="483"/>
      <c r="M11" s="483"/>
      <c r="N11" s="483"/>
      <c r="O11"/>
      <c r="P11"/>
    </row>
    <row r="12" spans="1:17" ht="34.5" customHeight="1" x14ac:dyDescent="0.25">
      <c r="A12" s="450" t="s">
        <v>174</v>
      </c>
      <c r="B12" s="450"/>
      <c r="C12" s="450"/>
      <c r="D12" s="450"/>
      <c r="E12" s="450"/>
      <c r="F12" s="450" t="s">
        <v>169</v>
      </c>
      <c r="G12" s="450"/>
      <c r="H12" s="450"/>
      <c r="I12" s="450"/>
      <c r="J12" s="450"/>
      <c r="K12" s="450"/>
      <c r="L12" s="450"/>
      <c r="M12" s="450"/>
      <c r="N12" s="450"/>
      <c r="O12"/>
      <c r="P12"/>
      <c r="Q12"/>
    </row>
    <row r="13" spans="1:17" ht="17.25" customHeight="1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7" customFormat="1" ht="15.75" customHeight="1" x14ac:dyDescent="0.25">
      <c r="I14" s="139"/>
      <c r="J14" s="139"/>
      <c r="K14" s="139"/>
    </row>
    <row r="15" spans="1:17" customFormat="1" ht="17.25" customHeight="1" x14ac:dyDescent="0.25">
      <c r="I15" s="139"/>
      <c r="J15" s="139"/>
      <c r="K15" s="139"/>
    </row>
    <row r="16" spans="1:17" customFormat="1" ht="17.25" customHeight="1" x14ac:dyDescent="0.25">
      <c r="I16" s="139"/>
      <c r="J16" s="139"/>
      <c r="K16" s="139"/>
    </row>
    <row r="17" spans="9:11" customFormat="1" ht="17.25" customHeight="1" x14ac:dyDescent="0.25">
      <c r="I17" s="139"/>
      <c r="J17" s="139"/>
      <c r="K17" s="139"/>
    </row>
    <row r="18" spans="9:11" customFormat="1" ht="17.25" customHeight="1" x14ac:dyDescent="0.25">
      <c r="I18" s="139"/>
      <c r="J18" s="139"/>
      <c r="K18" s="139"/>
    </row>
    <row r="19" spans="9:11" customFormat="1" ht="17.25" customHeight="1" x14ac:dyDescent="0.25">
      <c r="I19" s="139"/>
      <c r="J19" s="139"/>
      <c r="K19" s="139"/>
    </row>
    <row r="20" spans="9:11" customFormat="1" ht="15.75" customHeight="1" x14ac:dyDescent="0.25">
      <c r="I20" s="139"/>
      <c r="J20" s="139"/>
      <c r="K20" s="139"/>
    </row>
    <row r="21" spans="9:11" customFormat="1" ht="17.25" customHeight="1" x14ac:dyDescent="0.25">
      <c r="I21" s="139"/>
      <c r="J21" s="139"/>
      <c r="K21" s="139"/>
    </row>
    <row r="22" spans="9:11" customFormat="1" ht="17.25" customHeight="1" x14ac:dyDescent="0.25">
      <c r="I22" s="139"/>
      <c r="J22" s="139"/>
      <c r="K22" s="139"/>
    </row>
    <row r="23" spans="9:11" customFormat="1" ht="17.25" customHeight="1" x14ac:dyDescent="0.25">
      <c r="I23" s="139"/>
      <c r="J23" s="139"/>
      <c r="K23" s="139"/>
    </row>
    <row r="24" spans="9:11" customFormat="1" ht="17.25" customHeight="1" x14ac:dyDescent="0.25">
      <c r="I24" s="139"/>
      <c r="J24" s="139"/>
      <c r="K24" s="139"/>
    </row>
    <row r="25" spans="9:11" customFormat="1" ht="17.25" customHeight="1" x14ac:dyDescent="0.25">
      <c r="I25" s="139"/>
      <c r="J25" s="139"/>
      <c r="K25" s="139"/>
    </row>
    <row r="26" spans="9:11" customFormat="1" ht="15.75" customHeight="1" x14ac:dyDescent="0.25">
      <c r="I26" s="139"/>
      <c r="J26" s="139"/>
      <c r="K26" s="139"/>
    </row>
    <row r="27" spans="9:11" customFormat="1" ht="17.25" customHeight="1" x14ac:dyDescent="0.25">
      <c r="I27" s="139"/>
      <c r="J27" s="139"/>
      <c r="K27" s="139"/>
    </row>
    <row r="28" spans="9:11" customFormat="1" ht="17.25" customHeight="1" x14ac:dyDescent="0.25">
      <c r="I28" s="139"/>
      <c r="J28" s="139"/>
      <c r="K28" s="139"/>
    </row>
    <row r="29" spans="9:11" customFormat="1" ht="17.25" customHeight="1" x14ac:dyDescent="0.25">
      <c r="I29" s="139"/>
      <c r="J29" s="139"/>
      <c r="K29" s="139"/>
    </row>
    <row r="30" spans="9:11" customFormat="1" ht="17.25" customHeight="1" x14ac:dyDescent="0.25">
      <c r="I30" s="139"/>
      <c r="J30" s="139"/>
      <c r="K30" s="139"/>
    </row>
    <row r="31" spans="9:11" customFormat="1" ht="17.25" customHeight="1" x14ac:dyDescent="0.25">
      <c r="I31" s="139"/>
      <c r="J31" s="139"/>
      <c r="K31" s="139"/>
    </row>
    <row r="32" spans="9:11" customFormat="1" ht="17.25" customHeight="1" x14ac:dyDescent="0.25">
      <c r="I32" s="139"/>
      <c r="J32" s="139"/>
      <c r="K32" s="139"/>
    </row>
    <row r="33" spans="1:12" customFormat="1" ht="17.25" customHeight="1" x14ac:dyDescent="0.25">
      <c r="I33" s="139"/>
      <c r="J33" s="139"/>
      <c r="K33" s="139"/>
    </row>
    <row r="34" spans="1:12" customFormat="1" ht="17.25" customHeight="1" x14ac:dyDescent="0.25">
      <c r="I34" s="139"/>
      <c r="J34" s="139"/>
      <c r="K34" s="139"/>
    </row>
    <row r="35" spans="1:12" customFormat="1" ht="17.25" customHeight="1" x14ac:dyDescent="0.25">
      <c r="I35" s="139"/>
      <c r="J35" s="139"/>
      <c r="K35" s="139"/>
    </row>
    <row r="36" spans="1:12" customFormat="1" ht="17.25" customHeight="1" x14ac:dyDescent="0.25">
      <c r="I36" s="139"/>
      <c r="J36" s="139"/>
      <c r="K36" s="139"/>
    </row>
    <row r="37" spans="1:12" ht="17.25" customHeight="1" x14ac:dyDescent="0.25">
      <c r="A37"/>
      <c r="B37"/>
      <c r="C37"/>
      <c r="D37"/>
      <c r="E37"/>
      <c r="F37"/>
      <c r="G37"/>
      <c r="H37"/>
      <c r="I37" s="139"/>
      <c r="J37" s="139"/>
      <c r="K37" s="139"/>
      <c r="L37"/>
    </row>
    <row r="38" spans="1:12" ht="17.25" customHeight="1" x14ac:dyDescent="0.25">
      <c r="A38"/>
      <c r="B38"/>
      <c r="C38"/>
      <c r="D38"/>
      <c r="E38"/>
      <c r="F38"/>
      <c r="G38"/>
    </row>
  </sheetData>
  <mergeCells count="11">
    <mergeCell ref="A5:H5"/>
    <mergeCell ref="L5:N5"/>
    <mergeCell ref="A1:N1"/>
    <mergeCell ref="A2:N2"/>
    <mergeCell ref="A3:H3"/>
    <mergeCell ref="A4:N4"/>
    <mergeCell ref="A11:E11"/>
    <mergeCell ref="A12:E12"/>
    <mergeCell ref="A9:B9"/>
    <mergeCell ref="F11:N11"/>
    <mergeCell ref="F12:N12"/>
  </mergeCells>
  <pageMargins left="0.51181102362204722" right="0.51181102362204722" top="0.78740157480314965" bottom="0.78740157480314965" header="0.31496062992125984" footer="0.31496062992125984"/>
  <pageSetup paperSize="9" scale="81" orientation="landscape" r:id="rId1"/>
  <headerFooter>
    <oddHeader>&amp;L&amp;G&amp;CALDEIAS INFANTIS SOS BRASIL
RUA PROFESSORA CACILDA PEDROSO Nº 600 - ALVORADA I
CEP. 69.048-340 - MANAUS/ AM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P38"/>
  <sheetViews>
    <sheetView zoomScaleNormal="100" workbookViewId="0">
      <selection activeCell="J9" sqref="C9:J9"/>
    </sheetView>
  </sheetViews>
  <sheetFormatPr defaultRowHeight="17.25" customHeight="1" x14ac:dyDescent="0.2"/>
  <cols>
    <col min="1" max="1" width="30" style="25" customWidth="1"/>
    <col min="2" max="2" width="20" style="25" customWidth="1"/>
    <col min="3" max="7" width="10.5703125" style="25" bestFit="1" customWidth="1"/>
    <col min="8" max="8" width="10.5703125" style="25" customWidth="1"/>
    <col min="9" max="9" width="10.5703125" style="25" bestFit="1" customWidth="1"/>
    <col min="10" max="10" width="10.5703125" style="25" customWidth="1"/>
    <col min="11" max="11" width="15.28515625" style="25" customWidth="1"/>
    <col min="12" max="12" width="15.42578125" style="25" customWidth="1"/>
    <col min="13" max="13" width="12.28515625" style="25" bestFit="1" customWidth="1"/>
    <col min="14" max="14" width="10.85546875" style="25" bestFit="1" customWidth="1"/>
    <col min="15" max="16384" width="9.140625" style="25"/>
  </cols>
  <sheetData>
    <row r="1" spans="1:16" ht="37.5" customHeight="1" x14ac:dyDescent="0.2">
      <c r="A1" s="475" t="s">
        <v>28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</row>
    <row r="2" spans="1:16" ht="17.25" customHeight="1" x14ac:dyDescent="0.2">
      <c r="A2" s="476" t="s">
        <v>160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</row>
    <row r="3" spans="1:16" ht="17.25" customHeight="1" x14ac:dyDescent="0.2">
      <c r="A3" s="451" t="s">
        <v>11</v>
      </c>
      <c r="B3" s="451"/>
      <c r="C3" s="451"/>
      <c r="D3" s="451"/>
      <c r="E3" s="451"/>
      <c r="F3" s="451"/>
      <c r="G3" s="451"/>
      <c r="H3" s="451"/>
      <c r="I3" s="451"/>
      <c r="J3" s="453" t="s">
        <v>232</v>
      </c>
      <c r="K3" s="454"/>
      <c r="L3" s="454"/>
      <c r="M3" s="471"/>
    </row>
    <row r="4" spans="1:16" ht="17.25" customHeight="1" x14ac:dyDescent="0.2">
      <c r="A4" s="477" t="s">
        <v>30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</row>
    <row r="5" spans="1:16" ht="17.25" customHeight="1" x14ac:dyDescent="0.2">
      <c r="A5" s="478" t="s">
        <v>483</v>
      </c>
      <c r="B5" s="478"/>
      <c r="C5" s="478"/>
      <c r="D5" s="478"/>
      <c r="E5" s="478"/>
      <c r="F5" s="478"/>
      <c r="G5" s="478"/>
      <c r="H5" s="478"/>
      <c r="I5" s="478"/>
      <c r="J5" s="484" t="s">
        <v>482</v>
      </c>
      <c r="K5" s="485"/>
      <c r="L5" s="485"/>
      <c r="M5" s="486"/>
    </row>
    <row r="6" spans="1:16" ht="30" x14ac:dyDescent="0.2">
      <c r="A6" s="222" t="s">
        <v>38</v>
      </c>
      <c r="B6" s="222" t="s">
        <v>39</v>
      </c>
      <c r="C6" s="54" t="s">
        <v>269</v>
      </c>
      <c r="D6" s="54" t="s">
        <v>276</v>
      </c>
      <c r="E6" s="54" t="s">
        <v>305</v>
      </c>
      <c r="F6" s="54" t="s">
        <v>350</v>
      </c>
      <c r="G6" s="54" t="s">
        <v>377</v>
      </c>
      <c r="H6" s="54" t="s">
        <v>414</v>
      </c>
      <c r="I6" s="54" t="s">
        <v>415</v>
      </c>
      <c r="J6" s="54" t="s">
        <v>432</v>
      </c>
      <c r="K6" s="222" t="s">
        <v>33</v>
      </c>
      <c r="L6" s="222" t="s">
        <v>34</v>
      </c>
      <c r="M6" s="222" t="s">
        <v>35</v>
      </c>
    </row>
    <row r="7" spans="1:16" ht="32.25" customHeight="1" x14ac:dyDescent="0.25">
      <c r="A7" s="147" t="s">
        <v>229</v>
      </c>
      <c r="B7" s="72" t="s">
        <v>228</v>
      </c>
      <c r="C7" s="192">
        <f>193.05</f>
        <v>193.05</v>
      </c>
      <c r="D7" s="191">
        <v>193.05</v>
      </c>
      <c r="E7" s="191">
        <v>193.05</v>
      </c>
      <c r="F7" s="191">
        <v>193.05</v>
      </c>
      <c r="G7" s="191">
        <v>193.06</v>
      </c>
      <c r="H7" s="269">
        <v>193.06</v>
      </c>
      <c r="I7" s="269">
        <v>193.05</v>
      </c>
      <c r="J7" s="269">
        <v>193.05</v>
      </c>
      <c r="K7" s="200">
        <f>C7+D7+E7+F7+G7+H7+I7+J7</f>
        <v>1544.4199999999998</v>
      </c>
      <c r="L7" s="97">
        <f>1544.48+193.01</f>
        <v>1737.49</v>
      </c>
      <c r="M7" s="200">
        <f>L7-K7</f>
        <v>193.07000000000016</v>
      </c>
      <c r="N7" s="47"/>
    </row>
    <row r="8" spans="1:16" ht="18" customHeight="1" x14ac:dyDescent="0.25">
      <c r="A8" s="147" t="s">
        <v>179</v>
      </c>
      <c r="B8" s="72" t="s">
        <v>191</v>
      </c>
      <c r="C8" s="192">
        <v>147.37</v>
      </c>
      <c r="D8" s="191">
        <v>147.37</v>
      </c>
      <c r="E8" s="191">
        <v>147.37</v>
      </c>
      <c r="F8" s="191">
        <v>147.37</v>
      </c>
      <c r="G8" s="191">
        <v>147.37</v>
      </c>
      <c r="H8" s="269">
        <v>147.37</v>
      </c>
      <c r="I8" s="269">
        <v>147.37</v>
      </c>
      <c r="J8" s="269">
        <v>73.69</v>
      </c>
      <c r="K8" s="200">
        <f>C8+D8+E8+F8+G8+H8+I8+J8</f>
        <v>1105.2800000000002</v>
      </c>
      <c r="L8" s="223">
        <f>1178.96+147.37</f>
        <v>1326.33</v>
      </c>
      <c r="M8" s="200">
        <f>L8-K8</f>
        <v>221.04999999999973</v>
      </c>
      <c r="N8" s="47"/>
    </row>
    <row r="9" spans="1:16" ht="17.25" customHeight="1" x14ac:dyDescent="0.2">
      <c r="A9" s="462" t="s">
        <v>40</v>
      </c>
      <c r="B9" s="463"/>
      <c r="C9" s="193">
        <f t="shared" ref="C9:M9" si="0">SUM(C7:C8)</f>
        <v>340.42</v>
      </c>
      <c r="D9" s="193">
        <f t="shared" si="0"/>
        <v>340.42</v>
      </c>
      <c r="E9" s="193">
        <f t="shared" si="0"/>
        <v>340.42</v>
      </c>
      <c r="F9" s="193">
        <f t="shared" si="0"/>
        <v>340.42</v>
      </c>
      <c r="G9" s="193">
        <f t="shared" si="0"/>
        <v>340.43</v>
      </c>
      <c r="H9" s="193">
        <f t="shared" si="0"/>
        <v>340.43</v>
      </c>
      <c r="I9" s="193">
        <f t="shared" si="0"/>
        <v>340.42</v>
      </c>
      <c r="J9" s="193">
        <f t="shared" si="0"/>
        <v>266.74</v>
      </c>
      <c r="K9" s="193">
        <f t="shared" si="0"/>
        <v>2649.7</v>
      </c>
      <c r="L9" s="193">
        <f t="shared" si="0"/>
        <v>3063.8199999999997</v>
      </c>
      <c r="M9" s="193">
        <f t="shared" si="0"/>
        <v>414.11999999999989</v>
      </c>
    </row>
    <row r="10" spans="1:16" ht="17.25" customHeight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6" ht="17.25" customHeight="1" x14ac:dyDescent="0.25">
      <c r="A11" s="457" t="s">
        <v>137</v>
      </c>
      <c r="B11" s="457"/>
      <c r="C11" s="457"/>
      <c r="D11" s="457"/>
      <c r="E11" s="457"/>
      <c r="F11" s="483" t="s">
        <v>248</v>
      </c>
      <c r="G11" s="483"/>
      <c r="H11" s="483"/>
      <c r="I11" s="483"/>
      <c r="J11" s="483"/>
      <c r="K11" s="483"/>
      <c r="L11" s="483"/>
      <c r="M11" s="483"/>
      <c r="N11" s="139"/>
      <c r="O11" s="139"/>
    </row>
    <row r="12" spans="1:16" ht="34.5" customHeight="1" x14ac:dyDescent="0.25">
      <c r="A12" s="450" t="s">
        <v>174</v>
      </c>
      <c r="B12" s="450"/>
      <c r="C12" s="450"/>
      <c r="D12" s="450"/>
      <c r="E12" s="450"/>
      <c r="F12" s="450" t="s">
        <v>169</v>
      </c>
      <c r="G12" s="450"/>
      <c r="H12" s="450"/>
      <c r="I12" s="450"/>
      <c r="J12" s="450"/>
      <c r="K12" s="450"/>
      <c r="L12" s="450"/>
      <c r="M12" s="450"/>
      <c r="N12" s="139"/>
      <c r="O12" s="139"/>
      <c r="P12" s="139"/>
    </row>
    <row r="13" spans="1:16" ht="17.25" customHeight="1" x14ac:dyDescent="0.2">
      <c r="B13" s="11"/>
      <c r="C13" s="11"/>
      <c r="D13" s="11"/>
      <c r="E13" s="11"/>
      <c r="F13" s="11"/>
      <c r="G13" s="11"/>
      <c r="H13" s="11"/>
      <c r="I13" s="11"/>
      <c r="J13" s="11"/>
    </row>
    <row r="14" spans="1:16" s="139" customFormat="1" ht="15.75" customHeight="1" x14ac:dyDescent="0.25"/>
    <row r="15" spans="1:16" s="139" customFormat="1" ht="17.25" customHeight="1" x14ac:dyDescent="0.25"/>
    <row r="16" spans="1:16" s="139" customFormat="1" ht="17.25" customHeight="1" x14ac:dyDescent="0.25"/>
    <row r="17" s="139" customFormat="1" ht="17.25" customHeight="1" x14ac:dyDescent="0.25"/>
    <row r="18" s="139" customFormat="1" ht="17.25" customHeight="1" x14ac:dyDescent="0.25"/>
    <row r="19" s="139" customFormat="1" ht="17.25" customHeight="1" x14ac:dyDescent="0.25"/>
    <row r="20" s="139" customFormat="1" ht="15.75" customHeight="1" x14ac:dyDescent="0.25"/>
    <row r="21" s="139" customFormat="1" ht="17.25" customHeight="1" x14ac:dyDescent="0.25"/>
    <row r="22" s="139" customFormat="1" ht="17.25" customHeight="1" x14ac:dyDescent="0.25"/>
    <row r="23" s="139" customFormat="1" ht="17.25" customHeight="1" x14ac:dyDescent="0.25"/>
    <row r="24" s="139" customFormat="1" ht="17.25" customHeight="1" x14ac:dyDescent="0.25"/>
    <row r="25" s="139" customFormat="1" ht="17.25" customHeight="1" x14ac:dyDescent="0.25"/>
    <row r="26" s="139" customFormat="1" ht="15.75" customHeight="1" x14ac:dyDescent="0.25"/>
    <row r="27" s="139" customFormat="1" ht="17.25" customHeight="1" x14ac:dyDescent="0.25"/>
    <row r="28" s="139" customFormat="1" ht="17.25" customHeight="1" x14ac:dyDescent="0.25"/>
    <row r="29" s="139" customFormat="1" ht="17.25" customHeight="1" x14ac:dyDescent="0.25"/>
    <row r="30" s="139" customFormat="1" ht="17.25" customHeight="1" x14ac:dyDescent="0.25"/>
    <row r="31" s="139" customFormat="1" ht="17.25" customHeight="1" x14ac:dyDescent="0.25"/>
    <row r="32" s="139" customFormat="1" ht="17.25" customHeight="1" x14ac:dyDescent="0.25"/>
    <row r="33" spans="1:11" s="139" customFormat="1" ht="17.25" customHeight="1" x14ac:dyDescent="0.25"/>
    <row r="34" spans="1:11" s="139" customFormat="1" ht="17.25" customHeight="1" x14ac:dyDescent="0.25"/>
    <row r="35" spans="1:11" s="139" customFormat="1" ht="17.25" customHeight="1" x14ac:dyDescent="0.25"/>
    <row r="36" spans="1:11" s="139" customFormat="1" ht="17.25" customHeight="1" x14ac:dyDescent="0.25"/>
    <row r="37" spans="1:11" ht="17.25" customHeight="1" x14ac:dyDescent="0.25">
      <c r="A37" s="139"/>
      <c r="B37" s="139"/>
      <c r="C37" s="139"/>
      <c r="D37" s="139"/>
      <c r="E37" s="139"/>
      <c r="F37" s="139"/>
      <c r="G37" s="139"/>
      <c r="H37" s="139"/>
      <c r="I37" s="139"/>
      <c r="J37" s="139"/>
      <c r="K37" s="139"/>
    </row>
    <row r="38" spans="1:11" ht="17.25" customHeight="1" x14ac:dyDescent="0.25">
      <c r="A38" s="139"/>
      <c r="B38" s="139"/>
      <c r="C38" s="139"/>
      <c r="D38" s="139"/>
      <c r="E38" s="139"/>
      <c r="F38" s="139"/>
      <c r="G38" s="139"/>
      <c r="H38" s="139"/>
    </row>
  </sheetData>
  <mergeCells count="12">
    <mergeCell ref="A9:B9"/>
    <mergeCell ref="A11:E11"/>
    <mergeCell ref="F11:M11"/>
    <mergeCell ref="A12:E12"/>
    <mergeCell ref="F12:M12"/>
    <mergeCell ref="A1:M1"/>
    <mergeCell ref="A2:M2"/>
    <mergeCell ref="A3:I3"/>
    <mergeCell ref="A4:M4"/>
    <mergeCell ref="A5:I5"/>
    <mergeCell ref="J3:M3"/>
    <mergeCell ref="J5:M5"/>
  </mergeCells>
  <pageMargins left="0.51181102362204722" right="0.51181102362204722" top="0.78740157480314965" bottom="0.78740157480314965" header="0.31496062992125984" footer="0.31496062992125984"/>
  <pageSetup paperSize="9" scale="81" orientation="landscape" r:id="rId1"/>
  <headerFooter>
    <oddHeader>&amp;L&amp;G&amp;CALDEIAS INFANTIS SOS BRASIL
RUA PROFESSORA CACILDA PEDROSO Nº 600 - ALVORADA I
CEP. 69.048-340 - MANAUS/ AM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I58"/>
  <sheetViews>
    <sheetView topLeftCell="A10" zoomScaleNormal="100" workbookViewId="0">
      <selection activeCell="H39" sqref="H39"/>
    </sheetView>
  </sheetViews>
  <sheetFormatPr defaultRowHeight="14.25" x14ac:dyDescent="0.2"/>
  <cols>
    <col min="1" max="1" width="13.85546875" style="25" bestFit="1" customWidth="1"/>
    <col min="2" max="2" width="9.140625" style="55"/>
    <col min="3" max="3" width="19.85546875" style="25" customWidth="1"/>
    <col min="4" max="4" width="13.7109375" style="25" bestFit="1" customWidth="1"/>
    <col min="5" max="5" width="20.85546875" style="25" customWidth="1"/>
    <col min="6" max="7" width="9.140625" style="25"/>
    <col min="8" max="8" width="29.85546875" style="25" customWidth="1"/>
    <col min="9" max="9" width="15.140625" style="25" customWidth="1"/>
    <col min="10" max="10" width="9.140625" style="25"/>
    <col min="11" max="11" width="19.7109375" style="25" customWidth="1"/>
    <col min="12" max="16384" width="9.140625" style="25"/>
  </cols>
  <sheetData>
    <row r="1" spans="1:8" ht="20.25" x14ac:dyDescent="0.3">
      <c r="E1" s="62" t="s">
        <v>67</v>
      </c>
    </row>
    <row r="2" spans="1:8" ht="10.5" customHeight="1" x14ac:dyDescent="0.3">
      <c r="E2" s="62"/>
    </row>
    <row r="3" spans="1:8" ht="15.75" x14ac:dyDescent="0.25">
      <c r="A3" s="491" t="s">
        <v>68</v>
      </c>
      <c r="B3" s="491"/>
      <c r="C3" s="491"/>
      <c r="D3" s="491"/>
      <c r="E3" s="491"/>
    </row>
    <row r="4" spans="1:8" ht="8.25" customHeight="1" x14ac:dyDescent="0.45">
      <c r="A4" s="56"/>
      <c r="B4" s="57"/>
      <c r="C4" s="56"/>
      <c r="D4" s="56"/>
      <c r="E4" s="56"/>
    </row>
    <row r="5" spans="1:8" ht="15.75" x14ac:dyDescent="0.2">
      <c r="A5" s="493" t="s">
        <v>132</v>
      </c>
      <c r="B5" s="493"/>
      <c r="C5" s="493"/>
      <c r="D5" s="493" t="s">
        <v>235</v>
      </c>
      <c r="E5" s="493"/>
    </row>
    <row r="6" spans="1:8" ht="15.75" x14ac:dyDescent="0.2">
      <c r="A6" s="493"/>
      <c r="B6" s="493"/>
      <c r="C6" s="493"/>
      <c r="D6" s="504" t="s">
        <v>197</v>
      </c>
      <c r="E6" s="504"/>
    </row>
    <row r="7" spans="1:8" ht="15.75" x14ac:dyDescent="0.2">
      <c r="A7" s="505" t="s">
        <v>43</v>
      </c>
      <c r="B7" s="505"/>
      <c r="C7" s="505"/>
      <c r="D7" s="502" t="s">
        <v>44</v>
      </c>
      <c r="E7" s="502"/>
    </row>
    <row r="8" spans="1:8" ht="36" customHeight="1" x14ac:dyDescent="0.2">
      <c r="A8" s="506" t="s">
        <v>236</v>
      </c>
      <c r="B8" s="506"/>
      <c r="C8" s="506"/>
      <c r="D8" s="503" t="s">
        <v>482</v>
      </c>
      <c r="E8" s="503"/>
    </row>
    <row r="9" spans="1:8" ht="6.75" customHeight="1" x14ac:dyDescent="0.2">
      <c r="A9" s="58"/>
      <c r="B9" s="59"/>
      <c r="C9" s="58"/>
      <c r="D9" s="60"/>
      <c r="E9" s="60"/>
    </row>
    <row r="10" spans="1:8" ht="15.75" x14ac:dyDescent="0.2">
      <c r="A10" s="507" t="s">
        <v>69</v>
      </c>
      <c r="B10" s="507"/>
      <c r="C10" s="507"/>
      <c r="D10" s="507"/>
      <c r="E10" s="507"/>
    </row>
    <row r="11" spans="1:8" ht="15" x14ac:dyDescent="0.2">
      <c r="A11" s="63" t="s">
        <v>70</v>
      </c>
      <c r="B11" s="501" t="s">
        <v>71</v>
      </c>
      <c r="C11" s="501"/>
      <c r="D11" s="63" t="s">
        <v>7</v>
      </c>
      <c r="E11" s="63" t="s">
        <v>9</v>
      </c>
    </row>
    <row r="12" spans="1:8" ht="15" x14ac:dyDescent="0.25">
      <c r="A12" s="224">
        <v>6716068</v>
      </c>
      <c r="B12" s="499" t="s">
        <v>237</v>
      </c>
      <c r="C12" s="499"/>
      <c r="D12" s="225">
        <v>43312</v>
      </c>
      <c r="E12" s="124">
        <v>9.6999999999999993</v>
      </c>
      <c r="G12"/>
      <c r="H12"/>
    </row>
    <row r="13" spans="1:8" ht="15" x14ac:dyDescent="0.25">
      <c r="A13" s="224">
        <v>6717148</v>
      </c>
      <c r="B13" s="499" t="s">
        <v>237</v>
      </c>
      <c r="C13" s="499"/>
      <c r="D13" s="225">
        <v>43312</v>
      </c>
      <c r="E13" s="124">
        <v>9.6999999999999993</v>
      </c>
      <c r="G13"/>
      <c r="H13"/>
    </row>
    <row r="14" spans="1:8" ht="15" x14ac:dyDescent="0.25">
      <c r="A14" s="187">
        <v>20718</v>
      </c>
      <c r="B14" s="500" t="s">
        <v>184</v>
      </c>
      <c r="C14" s="500"/>
      <c r="D14" s="125">
        <v>43313</v>
      </c>
      <c r="E14" s="124">
        <v>45.3</v>
      </c>
      <c r="G14"/>
      <c r="H14"/>
    </row>
    <row r="15" spans="1:8" ht="15" x14ac:dyDescent="0.25">
      <c r="A15" s="187">
        <v>6018784</v>
      </c>
      <c r="B15" s="499" t="s">
        <v>237</v>
      </c>
      <c r="C15" s="499"/>
      <c r="D15" s="125">
        <v>43343</v>
      </c>
      <c r="E15" s="124">
        <v>9.6999999999999993</v>
      </c>
      <c r="G15"/>
      <c r="H15"/>
    </row>
    <row r="16" spans="1:8" ht="15" x14ac:dyDescent="0.25">
      <c r="A16" s="187">
        <v>10818</v>
      </c>
      <c r="B16" s="500" t="s">
        <v>184</v>
      </c>
      <c r="C16" s="500"/>
      <c r="D16" s="125">
        <v>43346</v>
      </c>
      <c r="E16" s="124">
        <v>45.3</v>
      </c>
      <c r="G16"/>
      <c r="H16"/>
    </row>
    <row r="17" spans="1:9" ht="15" x14ac:dyDescent="0.25">
      <c r="A17" s="187">
        <v>2556218</v>
      </c>
      <c r="B17" s="500" t="s">
        <v>184</v>
      </c>
      <c r="C17" s="500"/>
      <c r="D17" s="125">
        <v>43371</v>
      </c>
      <c r="E17" s="124">
        <v>9.6999999999999993</v>
      </c>
      <c r="G17"/>
      <c r="H17"/>
      <c r="I17" s="109"/>
    </row>
    <row r="18" spans="1:9" ht="15" x14ac:dyDescent="0.25">
      <c r="A18" s="187">
        <v>5441809</v>
      </c>
      <c r="B18" s="500" t="s">
        <v>184</v>
      </c>
      <c r="C18" s="500"/>
      <c r="D18" s="125">
        <v>43374</v>
      </c>
      <c r="E18" s="124">
        <v>45.3</v>
      </c>
      <c r="G18"/>
      <c r="H18"/>
    </row>
    <row r="19" spans="1:9" ht="15" x14ac:dyDescent="0.25">
      <c r="A19" s="187">
        <v>6952408</v>
      </c>
      <c r="B19" s="500" t="s">
        <v>357</v>
      </c>
      <c r="C19" s="500"/>
      <c r="D19" s="125">
        <v>43403</v>
      </c>
      <c r="E19" s="124">
        <v>10</v>
      </c>
      <c r="G19"/>
      <c r="H19"/>
    </row>
    <row r="20" spans="1:9" ht="15" x14ac:dyDescent="0.25">
      <c r="A20" s="187">
        <v>11018</v>
      </c>
      <c r="B20" s="500" t="s">
        <v>184</v>
      </c>
      <c r="C20" s="500"/>
      <c r="D20" s="125">
        <v>43405</v>
      </c>
      <c r="E20" s="124">
        <v>45.3</v>
      </c>
      <c r="G20"/>
      <c r="H20"/>
    </row>
    <row r="21" spans="1:9" ht="15" x14ac:dyDescent="0.25">
      <c r="A21" s="187">
        <v>8480234</v>
      </c>
      <c r="B21" s="403" t="s">
        <v>357</v>
      </c>
      <c r="C21" s="405"/>
      <c r="D21" s="125">
        <v>43434</v>
      </c>
      <c r="E21" s="124">
        <v>10</v>
      </c>
      <c r="G21"/>
      <c r="H21"/>
    </row>
    <row r="22" spans="1:9" ht="15" x14ac:dyDescent="0.25">
      <c r="A22" s="187">
        <v>11118</v>
      </c>
      <c r="B22" s="403" t="s">
        <v>184</v>
      </c>
      <c r="C22" s="405"/>
      <c r="D22" s="125">
        <v>43437</v>
      </c>
      <c r="E22" s="124">
        <v>45.3</v>
      </c>
      <c r="G22"/>
      <c r="H22"/>
    </row>
    <row r="23" spans="1:9" ht="15" customHeight="1" x14ac:dyDescent="0.25">
      <c r="A23" s="187">
        <v>6315142</v>
      </c>
      <c r="B23" s="403" t="s">
        <v>357</v>
      </c>
      <c r="C23" s="405"/>
      <c r="D23" s="125">
        <v>43448</v>
      </c>
      <c r="E23" s="124">
        <v>10</v>
      </c>
      <c r="G23"/>
      <c r="H23"/>
    </row>
    <row r="24" spans="1:9" ht="15" customHeight="1" x14ac:dyDescent="0.25">
      <c r="A24" s="187">
        <v>31218</v>
      </c>
      <c r="B24" s="403" t="s">
        <v>184</v>
      </c>
      <c r="C24" s="405"/>
      <c r="D24" s="125">
        <v>43467</v>
      </c>
      <c r="E24" s="124">
        <v>45.3</v>
      </c>
      <c r="G24"/>
      <c r="H24"/>
    </row>
    <row r="25" spans="1:9" ht="15" customHeight="1" x14ac:dyDescent="0.25">
      <c r="A25" s="187">
        <v>3550040</v>
      </c>
      <c r="B25" s="403" t="s">
        <v>357</v>
      </c>
      <c r="C25" s="405"/>
      <c r="D25" s="125">
        <v>43496</v>
      </c>
      <c r="E25" s="124">
        <v>10</v>
      </c>
      <c r="G25"/>
      <c r="H25"/>
    </row>
    <row r="26" spans="1:9" ht="15" customHeight="1" x14ac:dyDescent="0.25">
      <c r="A26" s="187">
        <v>20119</v>
      </c>
      <c r="B26" s="403" t="s">
        <v>184</v>
      </c>
      <c r="C26" s="405"/>
      <c r="D26" s="125">
        <v>43497</v>
      </c>
      <c r="E26" s="124">
        <v>49.75</v>
      </c>
      <c r="G26"/>
      <c r="H26"/>
    </row>
    <row r="27" spans="1:9" ht="15" customHeight="1" x14ac:dyDescent="0.2">
      <c r="A27" s="187">
        <v>4014682</v>
      </c>
      <c r="B27" s="403" t="s">
        <v>357</v>
      </c>
      <c r="C27" s="405"/>
      <c r="D27" s="125">
        <v>43524</v>
      </c>
      <c r="E27" s="124">
        <v>10</v>
      </c>
    </row>
    <row r="28" spans="1:9" ht="15" customHeight="1" x14ac:dyDescent="0.2">
      <c r="A28" s="187">
        <v>10219</v>
      </c>
      <c r="B28" s="403" t="s">
        <v>184</v>
      </c>
      <c r="C28" s="405"/>
      <c r="D28" s="125">
        <v>43525</v>
      </c>
      <c r="E28" s="124">
        <v>49.75</v>
      </c>
    </row>
    <row r="29" spans="1:9" ht="15" customHeight="1" x14ac:dyDescent="0.2">
      <c r="A29" s="187">
        <v>5115036</v>
      </c>
      <c r="B29" s="403" t="s">
        <v>357</v>
      </c>
      <c r="C29" s="405"/>
      <c r="D29" s="125">
        <v>43553</v>
      </c>
      <c r="E29" s="124">
        <v>10</v>
      </c>
    </row>
    <row r="30" spans="1:9" ht="15" customHeight="1" x14ac:dyDescent="0.2">
      <c r="A30" s="187">
        <v>10319</v>
      </c>
      <c r="B30" s="403" t="s">
        <v>184</v>
      </c>
      <c r="C30" s="405"/>
      <c r="D30" s="125">
        <v>43556</v>
      </c>
      <c r="E30" s="124">
        <v>49.75</v>
      </c>
    </row>
    <row r="31" spans="1:9" ht="15" customHeight="1" x14ac:dyDescent="0.25">
      <c r="A31" s="187"/>
      <c r="B31" s="403"/>
      <c r="C31" s="405"/>
      <c r="D31" s="125"/>
      <c r="E31" s="127"/>
      <c r="H31"/>
      <c r="I31"/>
    </row>
    <row r="32" spans="1:9" ht="15.75" x14ac:dyDescent="0.25">
      <c r="A32" s="490" t="s">
        <v>72</v>
      </c>
      <c r="B32" s="490"/>
      <c r="C32" s="490"/>
      <c r="D32" s="490"/>
      <c r="E32" s="240">
        <f>SUM(E12:E31)</f>
        <v>519.85</v>
      </c>
      <c r="H32" s="324"/>
    </row>
    <row r="33" spans="1:8" ht="11.25" customHeight="1" x14ac:dyDescent="0.2">
      <c r="A33" s="64"/>
      <c r="B33" s="65"/>
      <c r="C33" s="66"/>
      <c r="D33" s="64"/>
      <c r="E33" s="64"/>
    </row>
    <row r="34" spans="1:8" ht="15.75" x14ac:dyDescent="0.25">
      <c r="A34" s="491" t="s">
        <v>73</v>
      </c>
      <c r="B34" s="491"/>
      <c r="C34" s="491"/>
      <c r="D34" s="491"/>
      <c r="E34" s="491"/>
    </row>
    <row r="35" spans="1:8" ht="15.75" x14ac:dyDescent="0.25">
      <c r="A35" s="492" t="s">
        <v>53</v>
      </c>
      <c r="B35" s="492"/>
      <c r="C35" s="492"/>
      <c r="D35" s="492"/>
      <c r="E35" s="203">
        <f>45.3+19.4+(1060-790)+45.3+80.1+10+49.75</f>
        <v>519.85</v>
      </c>
      <c r="H35" s="46"/>
    </row>
    <row r="36" spans="1:8" ht="15" x14ac:dyDescent="0.2">
      <c r="A36" s="487" t="s">
        <v>210</v>
      </c>
      <c r="B36" s="488"/>
      <c r="C36" s="488"/>
      <c r="D36" s="489"/>
      <c r="E36" s="67">
        <v>0</v>
      </c>
    </row>
    <row r="37" spans="1:8" ht="15.75" x14ac:dyDescent="0.25">
      <c r="A37" s="490" t="s">
        <v>74</v>
      </c>
      <c r="B37" s="490"/>
      <c r="C37" s="490"/>
      <c r="D37" s="490"/>
      <c r="E37" s="61">
        <f>E35+E36</f>
        <v>519.85</v>
      </c>
    </row>
    <row r="38" spans="1:8" ht="14.1" customHeight="1" x14ac:dyDescent="0.2">
      <c r="A38" s="1"/>
      <c r="B38" s="68"/>
      <c r="C38" s="1"/>
      <c r="D38" s="1"/>
      <c r="E38" s="1"/>
      <c r="H38" s="87"/>
    </row>
    <row r="39" spans="1:8" ht="53.25" customHeight="1" x14ac:dyDescent="0.2">
      <c r="A39" s="494" t="s">
        <v>200</v>
      </c>
      <c r="B39" s="495"/>
      <c r="C39" s="496"/>
      <c r="D39" s="497" t="s">
        <v>249</v>
      </c>
      <c r="E39" s="498"/>
    </row>
    <row r="40" spans="1:8" ht="41.25" customHeight="1" x14ac:dyDescent="0.2">
      <c r="A40" s="493" t="s">
        <v>169</v>
      </c>
      <c r="B40" s="493"/>
      <c r="C40" s="493"/>
      <c r="D40" s="493" t="s">
        <v>169</v>
      </c>
      <c r="E40" s="493"/>
    </row>
    <row r="42" spans="1:8" ht="45.75" customHeight="1" x14ac:dyDescent="0.2"/>
    <row r="43" spans="1:8" ht="33.75" customHeight="1" x14ac:dyDescent="0.2"/>
    <row r="44" spans="1:8" ht="34.5" customHeight="1" x14ac:dyDescent="0.2"/>
    <row r="45" spans="1:8" ht="31.5" customHeight="1" x14ac:dyDescent="0.2"/>
    <row r="46" spans="1:8" ht="35.25" customHeight="1" x14ac:dyDescent="0.2"/>
    <row r="47" spans="1:8" ht="30.75" customHeight="1" x14ac:dyDescent="0.2"/>
    <row r="48" spans="1:8" ht="39.75" customHeight="1" x14ac:dyDescent="0.2"/>
    <row r="49" ht="30" customHeight="1" x14ac:dyDescent="0.2"/>
    <row r="50" ht="33" customHeight="1" x14ac:dyDescent="0.2"/>
    <row r="51" ht="39.75" customHeight="1" x14ac:dyDescent="0.2"/>
    <row r="52" ht="48.75" customHeight="1" x14ac:dyDescent="0.2"/>
    <row r="53" ht="48.75" customHeight="1" x14ac:dyDescent="0.2"/>
    <row r="54" ht="54" customHeight="1" x14ac:dyDescent="0.2"/>
    <row r="55" ht="50.25" customHeight="1" x14ac:dyDescent="0.2"/>
    <row r="56" ht="30.75" customHeight="1" x14ac:dyDescent="0.2"/>
    <row r="57" ht="44.25" customHeight="1" x14ac:dyDescent="0.2"/>
    <row r="58" ht="48" customHeight="1" x14ac:dyDescent="0.2"/>
  </sheetData>
  <mergeCells count="39">
    <mergeCell ref="B11:C11"/>
    <mergeCell ref="B14:C14"/>
    <mergeCell ref="A3:E3"/>
    <mergeCell ref="A5:C6"/>
    <mergeCell ref="D7:E7"/>
    <mergeCell ref="D8:E8"/>
    <mergeCell ref="D5:E5"/>
    <mergeCell ref="D6:E6"/>
    <mergeCell ref="A7:C7"/>
    <mergeCell ref="A8:C8"/>
    <mergeCell ref="A10:E10"/>
    <mergeCell ref="B12:C12"/>
    <mergeCell ref="B13:C13"/>
    <mergeCell ref="B15:C15"/>
    <mergeCell ref="B16:C16"/>
    <mergeCell ref="B28:C28"/>
    <mergeCell ref="B19:C19"/>
    <mergeCell ref="B20:C20"/>
    <mergeCell ref="B25:C25"/>
    <mergeCell ref="B17:C17"/>
    <mergeCell ref="B18:C18"/>
    <mergeCell ref="B26:C26"/>
    <mergeCell ref="B27:C27"/>
    <mergeCell ref="B23:C23"/>
    <mergeCell ref="B21:C21"/>
    <mergeCell ref="B22:C22"/>
    <mergeCell ref="B24:C24"/>
    <mergeCell ref="A40:C40"/>
    <mergeCell ref="D40:E40"/>
    <mergeCell ref="A39:C39"/>
    <mergeCell ref="D39:E39"/>
    <mergeCell ref="A37:D37"/>
    <mergeCell ref="B30:C30"/>
    <mergeCell ref="B29:C29"/>
    <mergeCell ref="B31:C31"/>
    <mergeCell ref="A36:D36"/>
    <mergeCell ref="A32:D32"/>
    <mergeCell ref="A34:E34"/>
    <mergeCell ref="A35:D35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&amp;L&amp;G</oddHeader>
  </headerFooter>
  <legacy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J25" sqref="J25"/>
    </sheetView>
  </sheetViews>
  <sheetFormatPr defaultRowHeight="15" x14ac:dyDescent="0.25"/>
  <cols>
    <col min="1" max="1" width="11.28515625" bestFit="1" customWidth="1"/>
    <col min="2" max="2" width="10.85546875" bestFit="1" customWidth="1"/>
    <col min="4" max="4" width="11.28515625" bestFit="1" customWidth="1"/>
    <col min="5" max="5" width="12" bestFit="1" customWidth="1"/>
    <col min="7" max="7" width="12.85546875" bestFit="1" customWidth="1"/>
    <col min="8" max="8" width="11.28515625" bestFit="1" customWidth="1"/>
    <col min="9" max="9" width="10.7109375" bestFit="1" customWidth="1"/>
    <col min="10" max="10" width="36.28515625" bestFit="1" customWidth="1"/>
    <col min="11" max="11" width="12.28515625" bestFit="1" customWidth="1"/>
    <col min="13" max="13" width="11.28515625" bestFit="1" customWidth="1"/>
  </cols>
  <sheetData>
    <row r="1" spans="1:11" s="24" customFormat="1" x14ac:dyDescent="0.25">
      <c r="A1" s="508" t="s">
        <v>185</v>
      </c>
      <c r="B1" s="508"/>
      <c r="D1" s="508" t="s">
        <v>186</v>
      </c>
      <c r="E1" s="508"/>
    </row>
    <row r="2" spans="1:11" s="24" customFormat="1" x14ac:dyDescent="0.25">
      <c r="A2" s="225">
        <v>43312</v>
      </c>
      <c r="B2" s="128">
        <v>9.6999999999999993</v>
      </c>
      <c r="D2" s="125">
        <v>43315</v>
      </c>
      <c r="E2" s="236">
        <v>45.3</v>
      </c>
    </row>
    <row r="3" spans="1:11" s="24" customFormat="1" x14ac:dyDescent="0.25">
      <c r="A3" s="225">
        <v>43312</v>
      </c>
      <c r="B3" s="128">
        <v>9.6999999999999993</v>
      </c>
      <c r="D3" s="125">
        <v>43335</v>
      </c>
      <c r="E3" s="205">
        <v>19.399999999999999</v>
      </c>
      <c r="G3" s="509" t="s">
        <v>287</v>
      </c>
      <c r="H3" s="509"/>
      <c r="J3" s="231" t="s">
        <v>281</v>
      </c>
      <c r="K3" s="232">
        <v>790</v>
      </c>
    </row>
    <row r="4" spans="1:11" x14ac:dyDescent="0.25">
      <c r="A4" s="125">
        <v>43313</v>
      </c>
      <c r="B4" s="128">
        <v>45.3</v>
      </c>
      <c r="D4" s="125">
        <v>43343</v>
      </c>
      <c r="E4" s="205">
        <v>270</v>
      </c>
      <c r="G4" s="229"/>
      <c r="H4" s="230">
        <f>E27-B27</f>
        <v>0</v>
      </c>
      <c r="J4" s="231" t="s">
        <v>282</v>
      </c>
      <c r="K4" s="232">
        <v>270</v>
      </c>
    </row>
    <row r="5" spans="1:11" x14ac:dyDescent="0.25">
      <c r="A5" s="125">
        <v>43343</v>
      </c>
      <c r="B5" s="128">
        <v>9.6999999999999993</v>
      </c>
      <c r="D5" s="125">
        <v>43354</v>
      </c>
      <c r="E5" s="205">
        <v>45.3</v>
      </c>
      <c r="J5" s="231" t="s">
        <v>283</v>
      </c>
      <c r="K5" s="233">
        <f>SUM(K3:K4)</f>
        <v>1060</v>
      </c>
    </row>
    <row r="6" spans="1:11" x14ac:dyDescent="0.25">
      <c r="A6" s="125">
        <v>43346</v>
      </c>
      <c r="B6" s="128">
        <v>45.3</v>
      </c>
      <c r="D6" s="125">
        <v>43536</v>
      </c>
      <c r="E6" s="205">
        <v>80.099999999999994</v>
      </c>
    </row>
    <row r="7" spans="1:11" x14ac:dyDescent="0.25">
      <c r="A7" s="125">
        <v>43371</v>
      </c>
      <c r="B7" s="124">
        <v>9.6999999999999993</v>
      </c>
      <c r="D7" s="126">
        <v>43557</v>
      </c>
      <c r="E7" s="205">
        <v>10</v>
      </c>
    </row>
    <row r="8" spans="1:11" x14ac:dyDescent="0.25">
      <c r="A8" s="125">
        <v>43374</v>
      </c>
      <c r="B8" s="124">
        <v>45.3</v>
      </c>
      <c r="D8" s="126">
        <v>43584</v>
      </c>
      <c r="E8" s="205">
        <v>49.75</v>
      </c>
    </row>
    <row r="9" spans="1:11" x14ac:dyDescent="0.25">
      <c r="A9" s="125">
        <v>43403</v>
      </c>
      <c r="B9" s="124">
        <v>10</v>
      </c>
      <c r="D9" s="126"/>
      <c r="E9" s="205">
        <v>0</v>
      </c>
    </row>
    <row r="10" spans="1:11" x14ac:dyDescent="0.25">
      <c r="A10" s="125">
        <v>43405</v>
      </c>
      <c r="B10" s="124">
        <v>45.3</v>
      </c>
      <c r="D10" s="126"/>
      <c r="E10" s="128">
        <v>0</v>
      </c>
    </row>
    <row r="11" spans="1:11" x14ac:dyDescent="0.25">
      <c r="A11" s="125">
        <v>43434</v>
      </c>
      <c r="B11" s="124">
        <v>10</v>
      </c>
      <c r="D11" s="126"/>
      <c r="E11" s="128">
        <v>0</v>
      </c>
    </row>
    <row r="12" spans="1:11" x14ac:dyDescent="0.25">
      <c r="A12" s="125">
        <v>43437</v>
      </c>
      <c r="B12" s="124">
        <v>45.3</v>
      </c>
      <c r="D12" s="126"/>
      <c r="E12" s="128">
        <v>0</v>
      </c>
    </row>
    <row r="13" spans="1:11" x14ac:dyDescent="0.25">
      <c r="A13" s="126">
        <v>43448</v>
      </c>
      <c r="B13" s="205">
        <v>10</v>
      </c>
      <c r="D13" s="126"/>
      <c r="E13" s="128">
        <v>0</v>
      </c>
    </row>
    <row r="14" spans="1:11" x14ac:dyDescent="0.25">
      <c r="A14" s="126">
        <v>43467</v>
      </c>
      <c r="B14" s="205">
        <v>45.3</v>
      </c>
      <c r="D14" s="132"/>
      <c r="E14" s="205">
        <v>0</v>
      </c>
    </row>
    <row r="15" spans="1:11" x14ac:dyDescent="0.25">
      <c r="A15" s="125">
        <v>43496</v>
      </c>
      <c r="B15" s="124">
        <v>10</v>
      </c>
      <c r="D15" s="204"/>
      <c r="E15" s="128">
        <v>0</v>
      </c>
    </row>
    <row r="16" spans="1:11" x14ac:dyDescent="0.25">
      <c r="A16" s="125">
        <v>43497</v>
      </c>
      <c r="B16" s="124">
        <v>49.75</v>
      </c>
      <c r="D16" s="204"/>
      <c r="E16" s="112">
        <v>0</v>
      </c>
    </row>
    <row r="17" spans="1:9" x14ac:dyDescent="0.25">
      <c r="A17" s="125">
        <v>43524</v>
      </c>
      <c r="B17" s="124">
        <v>10</v>
      </c>
      <c r="D17" s="204"/>
      <c r="E17" s="112">
        <v>0</v>
      </c>
    </row>
    <row r="18" spans="1:9" x14ac:dyDescent="0.25">
      <c r="A18" s="125">
        <v>43525</v>
      </c>
      <c r="B18" s="124">
        <v>49.75</v>
      </c>
      <c r="D18" s="16"/>
      <c r="E18" s="112">
        <v>0</v>
      </c>
    </row>
    <row r="19" spans="1:9" x14ac:dyDescent="0.25">
      <c r="A19" s="125">
        <v>43553</v>
      </c>
      <c r="B19" s="124">
        <v>10</v>
      </c>
      <c r="D19" s="16"/>
      <c r="E19" s="112">
        <v>0</v>
      </c>
    </row>
    <row r="20" spans="1:9" x14ac:dyDescent="0.25">
      <c r="A20" s="125">
        <v>43556</v>
      </c>
      <c r="B20" s="124">
        <v>49.75</v>
      </c>
      <c r="D20" s="16"/>
      <c r="E20" s="112">
        <v>0</v>
      </c>
    </row>
    <row r="21" spans="1:9" x14ac:dyDescent="0.25">
      <c r="A21" s="126"/>
      <c r="B21" s="205">
        <v>0</v>
      </c>
      <c r="D21" s="16"/>
      <c r="E21" s="112">
        <v>0</v>
      </c>
    </row>
    <row r="22" spans="1:9" x14ac:dyDescent="0.25">
      <c r="A22" s="126"/>
      <c r="B22" s="205">
        <v>0</v>
      </c>
      <c r="D22" s="16"/>
      <c r="E22" s="112">
        <v>0</v>
      </c>
    </row>
    <row r="23" spans="1:9" x14ac:dyDescent="0.25">
      <c r="A23" s="125"/>
      <c r="B23" s="205">
        <v>0</v>
      </c>
      <c r="D23" s="16"/>
      <c r="E23" s="112">
        <v>0</v>
      </c>
    </row>
    <row r="24" spans="1:9" x14ac:dyDescent="0.25">
      <c r="A24" s="125"/>
      <c r="B24" s="205">
        <v>0</v>
      </c>
      <c r="D24" s="16"/>
      <c r="E24" s="112">
        <v>0</v>
      </c>
    </row>
    <row r="25" spans="1:9" x14ac:dyDescent="0.25">
      <c r="A25" s="125"/>
      <c r="B25" s="205">
        <v>0</v>
      </c>
      <c r="D25" s="16"/>
      <c r="E25" s="112">
        <v>0</v>
      </c>
    </row>
    <row r="26" spans="1:9" x14ac:dyDescent="0.25">
      <c r="A26" s="98"/>
      <c r="B26" s="99">
        <v>0</v>
      </c>
      <c r="D26" s="98"/>
      <c r="E26" s="99">
        <v>0</v>
      </c>
    </row>
    <row r="27" spans="1:9" x14ac:dyDescent="0.25">
      <c r="B27" s="120">
        <f>SUM(B2:B26)</f>
        <v>519.85</v>
      </c>
      <c r="D27" s="24"/>
      <c r="E27" s="47">
        <f>SUM(E2:E26)</f>
        <v>519.85</v>
      </c>
      <c r="I27" s="113"/>
    </row>
    <row r="28" spans="1:9" x14ac:dyDescent="0.25">
      <c r="H28" s="75"/>
    </row>
  </sheetData>
  <mergeCells count="3">
    <mergeCell ref="A1:B1"/>
    <mergeCell ref="D1:E1"/>
    <mergeCell ref="G3:H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8"/>
  <sheetViews>
    <sheetView topLeftCell="A13" zoomScaleNormal="100" workbookViewId="0">
      <selection activeCell="H19" sqref="H19"/>
    </sheetView>
  </sheetViews>
  <sheetFormatPr defaultRowHeight="17.25" customHeight="1" x14ac:dyDescent="0.25"/>
  <cols>
    <col min="1" max="1" width="13.85546875" customWidth="1"/>
    <col min="2" max="2" width="17.5703125" bestFit="1" customWidth="1"/>
    <col min="3" max="3" width="16.140625" bestFit="1" customWidth="1"/>
    <col min="4" max="4" width="17.5703125" bestFit="1" customWidth="1"/>
    <col min="5" max="5" width="20" customWidth="1"/>
    <col min="7" max="7" width="17.5703125" bestFit="1" customWidth="1"/>
    <col min="8" max="8" width="13.28515625" bestFit="1" customWidth="1"/>
    <col min="9" max="9" width="9.5703125" bestFit="1" customWidth="1"/>
    <col min="11" max="11" width="13.28515625" bestFit="1" customWidth="1"/>
  </cols>
  <sheetData>
    <row r="1" spans="1:7" ht="17.25" customHeight="1" x14ac:dyDescent="0.25">
      <c r="A1" s="512" t="s">
        <v>57</v>
      </c>
      <c r="B1" s="512"/>
      <c r="C1" s="512"/>
      <c r="D1" s="512"/>
      <c r="E1" s="512"/>
      <c r="F1" s="4"/>
      <c r="G1" s="4"/>
    </row>
    <row r="2" spans="1:7" s="24" customFormat="1" ht="17.25" customHeight="1" x14ac:dyDescent="0.25">
      <c r="A2" s="86"/>
      <c r="B2" s="86"/>
      <c r="C2" s="86"/>
      <c r="D2" s="86"/>
      <c r="E2" s="86"/>
      <c r="F2" s="4"/>
      <c r="G2" s="4"/>
    </row>
    <row r="3" spans="1:7" s="24" customFormat="1" ht="14.1" customHeight="1" x14ac:dyDescent="0.25">
      <c r="A3" s="86"/>
      <c r="B3" s="86"/>
      <c r="C3" s="86"/>
      <c r="D3" s="86"/>
      <c r="E3" s="86"/>
      <c r="F3" s="4"/>
      <c r="G3" s="4"/>
    </row>
    <row r="4" spans="1:7" ht="17.25" customHeight="1" x14ac:dyDescent="0.25">
      <c r="A4" s="511" t="s">
        <v>58</v>
      </c>
      <c r="B4" s="511"/>
      <c r="C4" s="511"/>
      <c r="D4" s="511"/>
      <c r="E4" s="511"/>
      <c r="F4" s="4"/>
      <c r="G4" s="4"/>
    </row>
    <row r="5" spans="1:7" ht="9.9499999999999993" customHeight="1" x14ac:dyDescent="0.25">
      <c r="A5" s="513"/>
      <c r="B5" s="513"/>
      <c r="C5" s="513"/>
      <c r="D5" s="513"/>
      <c r="E5" s="513"/>
      <c r="F5" s="4"/>
      <c r="G5" s="4"/>
    </row>
    <row r="6" spans="1:7" ht="27" customHeight="1" x14ac:dyDescent="0.25">
      <c r="A6" s="502" t="s">
        <v>11</v>
      </c>
      <c r="B6" s="503"/>
      <c r="C6" s="503"/>
      <c r="D6" s="503"/>
      <c r="E6" s="29" t="s">
        <v>235</v>
      </c>
      <c r="F6" s="4"/>
      <c r="G6" s="4"/>
    </row>
    <row r="7" spans="1:7" ht="17.25" customHeight="1" x14ac:dyDescent="0.25">
      <c r="A7" s="510" t="s">
        <v>59</v>
      </c>
      <c r="B7" s="510"/>
      <c r="C7" s="510"/>
      <c r="D7" s="510"/>
      <c r="E7" s="510"/>
      <c r="F7" s="4"/>
      <c r="G7" s="4"/>
    </row>
    <row r="8" spans="1:7" ht="30" customHeight="1" x14ac:dyDescent="0.25">
      <c r="A8" s="514" t="s">
        <v>212</v>
      </c>
      <c r="B8" s="514"/>
      <c r="C8" s="514"/>
      <c r="D8" s="503" t="s">
        <v>482</v>
      </c>
      <c r="E8" s="503"/>
      <c r="F8" s="4"/>
      <c r="G8" s="4"/>
    </row>
    <row r="9" spans="1:7" ht="17.25" customHeight="1" x14ac:dyDescent="0.25">
      <c r="A9" s="510" t="s">
        <v>60</v>
      </c>
      <c r="B9" s="510"/>
      <c r="C9" s="510"/>
      <c r="D9" s="510"/>
      <c r="E9" s="510"/>
      <c r="F9" s="4"/>
      <c r="G9" s="39"/>
    </row>
    <row r="10" spans="1:7" ht="17.25" customHeight="1" x14ac:dyDescent="0.25">
      <c r="A10" s="503" t="s">
        <v>145</v>
      </c>
      <c r="B10" s="503"/>
      <c r="C10" s="503"/>
      <c r="D10" s="503" t="s">
        <v>144</v>
      </c>
      <c r="E10" s="503"/>
      <c r="F10" s="4"/>
      <c r="G10" s="4"/>
    </row>
    <row r="11" spans="1:7" ht="27" customHeight="1" x14ac:dyDescent="0.25">
      <c r="A11" s="503" t="s">
        <v>490</v>
      </c>
      <c r="B11" s="503"/>
      <c r="C11" s="503"/>
      <c r="D11" s="503" t="s">
        <v>143</v>
      </c>
      <c r="E11" s="503"/>
      <c r="F11" s="4"/>
      <c r="G11" s="4"/>
    </row>
    <row r="12" spans="1:7" ht="21.75" customHeight="1" x14ac:dyDescent="0.25">
      <c r="A12" s="510" t="s">
        <v>61</v>
      </c>
      <c r="B12" s="510"/>
      <c r="C12" s="510"/>
      <c r="D12" s="510"/>
      <c r="E12" s="510"/>
      <c r="F12" s="4"/>
      <c r="G12" s="4"/>
    </row>
    <row r="13" spans="1:7" ht="33" customHeight="1" x14ac:dyDescent="0.25">
      <c r="A13" s="5" t="s">
        <v>7</v>
      </c>
      <c r="B13" s="5" t="s">
        <v>142</v>
      </c>
      <c r="C13" s="5" t="s">
        <v>62</v>
      </c>
      <c r="D13" s="5" t="s">
        <v>141</v>
      </c>
      <c r="E13" s="5" t="s">
        <v>63</v>
      </c>
      <c r="F13" s="4"/>
      <c r="G13" s="133"/>
    </row>
    <row r="14" spans="1:7" ht="26.1" customHeight="1" x14ac:dyDescent="0.25">
      <c r="A14" s="213" t="s">
        <v>213</v>
      </c>
      <c r="B14" s="215">
        <v>139999</v>
      </c>
      <c r="C14" s="114">
        <v>139999.06</v>
      </c>
      <c r="D14" s="114">
        <v>0</v>
      </c>
      <c r="E14" s="115">
        <f t="shared" ref="E14:E19" si="0">(C14+D14-B14)</f>
        <v>5.9999999997671694E-2</v>
      </c>
      <c r="F14" s="4"/>
    </row>
    <row r="15" spans="1:7" ht="26.1" customHeight="1" x14ac:dyDescent="0.25">
      <c r="A15" s="213" t="s">
        <v>213</v>
      </c>
      <c r="B15" s="215">
        <v>140000</v>
      </c>
      <c r="C15" s="114">
        <v>11411.54</v>
      </c>
      <c r="D15" s="115">
        <v>128862.05</v>
      </c>
      <c r="E15" s="115">
        <f t="shared" si="0"/>
        <v>273.58999999999651</v>
      </c>
      <c r="F15" s="4"/>
    </row>
    <row r="16" spans="1:7" ht="26.1" customHeight="1" x14ac:dyDescent="0.25">
      <c r="A16" s="214" t="s">
        <v>288</v>
      </c>
      <c r="B16" s="216">
        <f>D15</f>
        <v>128862.05</v>
      </c>
      <c r="C16" s="115">
        <f>100+627.84+100+1809.8+17372.68</f>
        <v>20010.32</v>
      </c>
      <c r="D16" s="115">
        <v>109490.09</v>
      </c>
      <c r="E16" s="115">
        <f t="shared" si="0"/>
        <v>638.36000000000058</v>
      </c>
      <c r="F16" s="4"/>
    </row>
    <row r="17" spans="1:11" s="139" customFormat="1" ht="26.1" customHeight="1" x14ac:dyDescent="0.25">
      <c r="A17" s="214" t="s">
        <v>307</v>
      </c>
      <c r="B17" s="216">
        <f>3563.73+3223.47</f>
        <v>6787.2</v>
      </c>
      <c r="C17" s="115">
        <f>340.42+3223.47+3223.74</f>
        <v>6787.6299999999992</v>
      </c>
      <c r="D17" s="115">
        <v>0</v>
      </c>
      <c r="E17" s="115">
        <f t="shared" si="0"/>
        <v>0.42999999999938154</v>
      </c>
      <c r="F17" s="4"/>
      <c r="G17"/>
    </row>
    <row r="18" spans="1:11" ht="26.1" customHeight="1" x14ac:dyDescent="0.25">
      <c r="A18" s="214" t="s">
        <v>307</v>
      </c>
      <c r="B18" s="217">
        <f>D16</f>
        <v>109490.09</v>
      </c>
      <c r="C18" s="218">
        <f>371.03+10991.1</f>
        <v>11362.130000000001</v>
      </c>
      <c r="D18" s="219">
        <v>98579.58</v>
      </c>
      <c r="E18" s="115">
        <f t="shared" si="0"/>
        <v>451.6200000000099</v>
      </c>
      <c r="F18" s="4"/>
      <c r="I18" s="44"/>
      <c r="K18" s="47"/>
    </row>
    <row r="19" spans="1:11" ht="26.1" customHeight="1" x14ac:dyDescent="0.25">
      <c r="A19" s="213" t="s">
        <v>358</v>
      </c>
      <c r="B19" s="217">
        <f t="shared" ref="B19:B24" si="1">D18</f>
        <v>98579.58</v>
      </c>
      <c r="C19" s="218">
        <f>100+2519.14+100+250.48+13227.72</f>
        <v>16197.34</v>
      </c>
      <c r="D19" s="218">
        <v>82841.119999999995</v>
      </c>
      <c r="E19" s="115">
        <f t="shared" si="0"/>
        <v>458.8799999999901</v>
      </c>
      <c r="F19" s="4"/>
    </row>
    <row r="20" spans="1:11" ht="26.1" customHeight="1" x14ac:dyDescent="0.25">
      <c r="A20" s="213" t="s">
        <v>379</v>
      </c>
      <c r="B20" s="217">
        <f t="shared" si="1"/>
        <v>82841.119999999995</v>
      </c>
      <c r="C20" s="218">
        <f>100+285.72+2922.15+100+14774.52</f>
        <v>18182.39</v>
      </c>
      <c r="D20" s="218">
        <v>65008.17</v>
      </c>
      <c r="E20" s="115">
        <f t="shared" ref="E20:E25" si="2">(C20+D20-B20)</f>
        <v>349.44000000000233</v>
      </c>
      <c r="F20" s="1"/>
    </row>
    <row r="21" spans="1:11" ht="26.1" customHeight="1" x14ac:dyDescent="0.25">
      <c r="A21" s="214" t="s">
        <v>416</v>
      </c>
      <c r="B21" s="217">
        <f t="shared" si="1"/>
        <v>65008.17</v>
      </c>
      <c r="C21" s="218">
        <f>100+3967.18+5102+5018.82</f>
        <v>14188</v>
      </c>
      <c r="D21" s="218">
        <v>51076.83</v>
      </c>
      <c r="E21" s="115">
        <f t="shared" si="2"/>
        <v>256.66000000000349</v>
      </c>
      <c r="F21" s="1"/>
    </row>
    <row r="22" spans="1:11" ht="26.1" customHeight="1" x14ac:dyDescent="0.25">
      <c r="A22" s="214" t="s">
        <v>417</v>
      </c>
      <c r="B22" s="217">
        <f t="shared" si="1"/>
        <v>51076.83</v>
      </c>
      <c r="C22" s="218">
        <f>931.5+13498.72</f>
        <v>14430.22</v>
      </c>
      <c r="D22" s="218">
        <v>36889.279999999999</v>
      </c>
      <c r="E22" s="218">
        <f t="shared" si="2"/>
        <v>242.66999999999825</v>
      </c>
      <c r="F22" s="1"/>
    </row>
    <row r="23" spans="1:11" ht="26.1" customHeight="1" x14ac:dyDescent="0.25">
      <c r="A23" s="214" t="s">
        <v>428</v>
      </c>
      <c r="B23" s="217">
        <f t="shared" si="1"/>
        <v>36889.279999999999</v>
      </c>
      <c r="C23" s="218">
        <f>100+290.17+3089.25+100+11975.07</f>
        <v>15554.49</v>
      </c>
      <c r="D23" s="218">
        <v>21488.54</v>
      </c>
      <c r="E23" s="218">
        <f t="shared" si="2"/>
        <v>153.75</v>
      </c>
    </row>
    <row r="24" spans="1:11" ht="26.1" customHeight="1" x14ac:dyDescent="0.25">
      <c r="A24" s="214" t="s">
        <v>439</v>
      </c>
      <c r="B24" s="217">
        <f t="shared" si="1"/>
        <v>21488.54</v>
      </c>
      <c r="C24" s="218">
        <f>100+216.49+2672.16+17092.3</f>
        <v>20080.949999999997</v>
      </c>
      <c r="D24" s="218">
        <v>1490.15</v>
      </c>
      <c r="E24" s="218">
        <f t="shared" si="2"/>
        <v>82.559999999997672</v>
      </c>
      <c r="F24" s="1"/>
      <c r="K24" s="44"/>
    </row>
    <row r="25" spans="1:11" ht="26.1" customHeight="1" x14ac:dyDescent="0.25">
      <c r="A25" s="214" t="s">
        <v>488</v>
      </c>
      <c r="B25" s="217">
        <f>D24</f>
        <v>1490.15</v>
      </c>
      <c r="C25" s="218">
        <f>100</f>
        <v>100</v>
      </c>
      <c r="D25" s="218">
        <v>1396.53</v>
      </c>
      <c r="E25" s="218">
        <f t="shared" si="2"/>
        <v>6.3799999999998818</v>
      </c>
      <c r="F25" s="1"/>
      <c r="K25" s="44"/>
    </row>
    <row r="26" spans="1:11" ht="17.25" customHeight="1" x14ac:dyDescent="0.25">
      <c r="A26" s="511" t="s">
        <v>64</v>
      </c>
      <c r="B26" s="511"/>
      <c r="C26" s="511"/>
      <c r="D26" s="511"/>
      <c r="E26" s="220">
        <f>SUM(E14:E25)</f>
        <v>2914.399999999996</v>
      </c>
      <c r="F26" s="1"/>
      <c r="G26" s="1"/>
      <c r="K26" s="44"/>
    </row>
    <row r="27" spans="1:11" ht="17.25" customHeight="1" x14ac:dyDescent="0.25">
      <c r="A27" s="4"/>
      <c r="B27" s="4"/>
      <c r="C27" s="4"/>
      <c r="D27" s="4"/>
      <c r="E27" s="4"/>
      <c r="F27" s="4"/>
      <c r="G27" s="4"/>
    </row>
    <row r="28" spans="1:11" ht="44.25" customHeight="1" x14ac:dyDescent="0.25">
      <c r="A28" s="502" t="s">
        <v>167</v>
      </c>
      <c r="B28" s="502"/>
      <c r="C28" s="502"/>
      <c r="D28" s="503" t="s">
        <v>251</v>
      </c>
      <c r="E28" s="502"/>
      <c r="F28" s="4"/>
      <c r="G28" s="4"/>
    </row>
    <row r="29" spans="1:11" ht="48.75" customHeight="1" x14ac:dyDescent="0.25">
      <c r="A29" s="493" t="s">
        <v>174</v>
      </c>
      <c r="B29" s="493"/>
      <c r="C29" s="493"/>
      <c r="D29" s="493" t="s">
        <v>174</v>
      </c>
      <c r="E29" s="493"/>
      <c r="F29" s="4"/>
      <c r="G29" s="4"/>
    </row>
    <row r="30" spans="1:11" ht="17.25" customHeight="1" x14ac:dyDescent="0.25">
      <c r="A30" s="1"/>
      <c r="B30" s="1"/>
      <c r="C30" s="1"/>
      <c r="D30" s="1"/>
      <c r="E30" s="1"/>
      <c r="F30" s="1"/>
      <c r="G30" s="1"/>
    </row>
    <row r="31" spans="1:11" ht="17.25" customHeight="1" x14ac:dyDescent="0.25">
      <c r="A31" s="1"/>
      <c r="B31" s="1"/>
      <c r="C31" s="1"/>
      <c r="D31" s="1"/>
      <c r="E31" s="1"/>
      <c r="F31" s="1"/>
      <c r="G31" s="1"/>
    </row>
    <row r="32" spans="1:11" ht="17.25" customHeight="1" x14ac:dyDescent="0.25">
      <c r="F32" s="4"/>
      <c r="G32" s="4"/>
    </row>
    <row r="33" spans="6:7" ht="17.25" customHeight="1" x14ac:dyDescent="0.25">
      <c r="F33" s="4"/>
      <c r="G33" s="4"/>
    </row>
    <row r="34" spans="6:7" ht="17.25" customHeight="1" x14ac:dyDescent="0.25">
      <c r="F34" s="4"/>
      <c r="G34" s="4"/>
    </row>
    <row r="35" spans="6:7" ht="17.25" customHeight="1" x14ac:dyDescent="0.25">
      <c r="F35" s="4"/>
      <c r="G35" s="4"/>
    </row>
    <row r="36" spans="6:7" ht="17.25" customHeight="1" x14ac:dyDescent="0.25">
      <c r="F36" s="4"/>
      <c r="G36" s="4"/>
    </row>
    <row r="37" spans="6:7" ht="17.25" customHeight="1" x14ac:dyDescent="0.25">
      <c r="F37" s="4"/>
      <c r="G37" s="39"/>
    </row>
    <row r="38" spans="6:7" ht="17.25" customHeight="1" x14ac:dyDescent="0.25">
      <c r="F38" s="4"/>
      <c r="G38" s="4"/>
    </row>
    <row r="39" spans="6:7" ht="17.25" customHeight="1" x14ac:dyDescent="0.25">
      <c r="F39" s="4"/>
      <c r="G39" s="4"/>
    </row>
    <row r="40" spans="6:7" ht="17.25" customHeight="1" x14ac:dyDescent="0.25">
      <c r="F40" s="4"/>
      <c r="G40" s="4"/>
    </row>
    <row r="41" spans="6:7" ht="17.25" customHeight="1" x14ac:dyDescent="0.25">
      <c r="F41" s="4"/>
      <c r="G41" s="4"/>
    </row>
    <row r="42" spans="6:7" ht="17.25" customHeight="1" x14ac:dyDescent="0.25">
      <c r="F42" s="4"/>
      <c r="G42" s="4"/>
    </row>
    <row r="43" spans="6:7" ht="17.25" customHeight="1" x14ac:dyDescent="0.25">
      <c r="F43" s="1"/>
      <c r="G43" s="1"/>
    </row>
    <row r="44" spans="6:7" ht="17.25" customHeight="1" x14ac:dyDescent="0.25">
      <c r="F44" s="1"/>
      <c r="G44" s="1"/>
    </row>
    <row r="45" spans="6:7" ht="17.25" customHeight="1" x14ac:dyDescent="0.25">
      <c r="F45" s="1"/>
      <c r="G45" s="1"/>
    </row>
    <row r="46" spans="6:7" ht="17.25" customHeight="1" x14ac:dyDescent="0.25">
      <c r="F46" s="1"/>
      <c r="G46" s="1"/>
    </row>
    <row r="47" spans="6:7" ht="17.25" customHeight="1" x14ac:dyDescent="0.25">
      <c r="F47" s="1"/>
      <c r="G47" s="1"/>
    </row>
    <row r="48" spans="6:7" ht="17.25" customHeight="1" x14ac:dyDescent="0.25">
      <c r="F48" s="1"/>
      <c r="G48" s="1"/>
    </row>
  </sheetData>
  <mergeCells count="18">
    <mergeCell ref="A1:E1"/>
    <mergeCell ref="A5:E5"/>
    <mergeCell ref="A9:E9"/>
    <mergeCell ref="A10:C10"/>
    <mergeCell ref="A11:C11"/>
    <mergeCell ref="D10:E10"/>
    <mergeCell ref="D11:E11"/>
    <mergeCell ref="A4:E4"/>
    <mergeCell ref="A6:D6"/>
    <mergeCell ref="A7:E7"/>
    <mergeCell ref="D8:E8"/>
    <mergeCell ref="A8:C8"/>
    <mergeCell ref="A12:E12"/>
    <mergeCell ref="A26:D26"/>
    <mergeCell ref="A28:C28"/>
    <mergeCell ref="A29:C29"/>
    <mergeCell ref="D28:E28"/>
    <mergeCell ref="D29:E29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K48"/>
  <sheetViews>
    <sheetView topLeftCell="A13" zoomScaleNormal="100" workbookViewId="0">
      <selection activeCell="G24" sqref="G24"/>
    </sheetView>
  </sheetViews>
  <sheetFormatPr defaultRowHeight="14.25" x14ac:dyDescent="0.2"/>
  <cols>
    <col min="1" max="1" width="33.5703125" style="17" customWidth="1"/>
    <col min="2" max="2" width="15.7109375" style="17" customWidth="1"/>
    <col min="3" max="3" width="13.42578125" style="17" customWidth="1"/>
    <col min="4" max="4" width="14" style="17" customWidth="1"/>
    <col min="5" max="5" width="14.140625" style="17" customWidth="1"/>
    <col min="6" max="6" width="9.140625" style="17"/>
    <col min="7" max="7" width="53.85546875" style="17" bestFit="1" customWidth="1"/>
    <col min="8" max="16384" width="9.140625" style="17"/>
  </cols>
  <sheetData>
    <row r="1" spans="1:11" s="25" customFormat="1" x14ac:dyDescent="0.2"/>
    <row r="2" spans="1:11" ht="17.25" customHeight="1" x14ac:dyDescent="0.25">
      <c r="D2" s="518" t="s">
        <v>41</v>
      </c>
      <c r="E2" s="518"/>
      <c r="G2"/>
      <c r="H2"/>
      <c r="I2"/>
      <c r="J2"/>
      <c r="K2"/>
    </row>
    <row r="3" spans="1:11" ht="17.25" customHeight="1" x14ac:dyDescent="0.25">
      <c r="A3" s="519" t="s">
        <v>42</v>
      </c>
      <c r="B3" s="519"/>
      <c r="C3" s="519"/>
      <c r="D3" s="519"/>
      <c r="E3" s="519"/>
      <c r="G3"/>
      <c r="H3"/>
      <c r="I3"/>
      <c r="J3"/>
      <c r="K3"/>
    </row>
    <row r="4" spans="1:11" ht="14.25" customHeight="1" x14ac:dyDescent="0.25">
      <c r="A4" s="13"/>
      <c r="B4" s="13"/>
      <c r="C4" s="13"/>
      <c r="D4" s="13"/>
      <c r="E4" s="13"/>
      <c r="G4"/>
      <c r="H4"/>
      <c r="I4"/>
      <c r="J4"/>
      <c r="K4"/>
    </row>
    <row r="5" spans="1:11" ht="17.25" customHeight="1" x14ac:dyDescent="0.25">
      <c r="A5" s="450" t="s">
        <v>140</v>
      </c>
      <c r="B5" s="450"/>
      <c r="C5" s="450" t="s">
        <v>235</v>
      </c>
      <c r="D5" s="450"/>
      <c r="E5" s="450"/>
      <c r="G5"/>
      <c r="H5"/>
      <c r="I5"/>
      <c r="J5"/>
      <c r="K5"/>
    </row>
    <row r="6" spans="1:11" ht="17.25" customHeight="1" x14ac:dyDescent="0.25">
      <c r="A6" s="450"/>
      <c r="B6" s="450"/>
      <c r="C6" s="520" t="s">
        <v>197</v>
      </c>
      <c r="D6" s="520"/>
      <c r="E6" s="520"/>
      <c r="G6"/>
      <c r="H6"/>
      <c r="I6"/>
      <c r="J6"/>
      <c r="K6"/>
    </row>
    <row r="7" spans="1:11" ht="17.25" customHeight="1" x14ac:dyDescent="0.25">
      <c r="A7" s="450" t="s">
        <v>43</v>
      </c>
      <c r="B7" s="450"/>
      <c r="C7" s="450" t="s">
        <v>44</v>
      </c>
      <c r="D7" s="450"/>
      <c r="E7" s="450"/>
      <c r="G7"/>
      <c r="H7"/>
      <c r="I7"/>
      <c r="J7"/>
      <c r="K7"/>
    </row>
    <row r="8" spans="1:11" ht="24.75" customHeight="1" x14ac:dyDescent="0.25">
      <c r="A8" s="521" t="s">
        <v>487</v>
      </c>
      <c r="B8" s="521"/>
      <c r="C8" s="521" t="s">
        <v>482</v>
      </c>
      <c r="D8" s="521"/>
      <c r="E8" s="521"/>
      <c r="G8"/>
      <c r="H8"/>
      <c r="I8"/>
      <c r="J8"/>
      <c r="K8"/>
    </row>
    <row r="9" spans="1:11" ht="14.25" customHeight="1" x14ac:dyDescent="0.2">
      <c r="A9" s="18"/>
      <c r="B9" s="18"/>
      <c r="C9" s="18"/>
      <c r="D9" s="18"/>
      <c r="E9" s="19"/>
    </row>
    <row r="10" spans="1:11" ht="17.25" customHeight="1" x14ac:dyDescent="0.2">
      <c r="A10" s="517" t="s">
        <v>45</v>
      </c>
      <c r="B10" s="517"/>
      <c r="C10" s="517"/>
      <c r="D10" s="517"/>
      <c r="E10" s="517"/>
    </row>
    <row r="11" spans="1:11" ht="14.25" customHeight="1" x14ac:dyDescent="0.2">
      <c r="A11" s="20"/>
      <c r="B11" s="20"/>
      <c r="C11" s="20"/>
      <c r="D11" s="20"/>
      <c r="E11" s="20"/>
    </row>
    <row r="12" spans="1:11" ht="17.25" customHeight="1" x14ac:dyDescent="0.2">
      <c r="A12" s="517" t="s">
        <v>46</v>
      </c>
      <c r="B12" s="517"/>
      <c r="C12" s="517"/>
      <c r="D12" s="517"/>
      <c r="E12" s="517"/>
    </row>
    <row r="13" spans="1:11" ht="42.75" x14ac:dyDescent="0.2">
      <c r="A13" s="40" t="s">
        <v>47</v>
      </c>
      <c r="B13" s="40" t="s">
        <v>48</v>
      </c>
      <c r="C13" s="40" t="s">
        <v>49</v>
      </c>
      <c r="D13" s="40" t="s">
        <v>50</v>
      </c>
      <c r="E13" s="40" t="s">
        <v>51</v>
      </c>
    </row>
    <row r="14" spans="1:11" s="25" customFormat="1" x14ac:dyDescent="0.2">
      <c r="A14" s="51" t="s">
        <v>271</v>
      </c>
      <c r="B14" s="52">
        <v>43312</v>
      </c>
      <c r="C14" s="207">
        <v>60</v>
      </c>
      <c r="D14" s="270">
        <v>0</v>
      </c>
      <c r="E14" s="52">
        <v>43315</v>
      </c>
      <c r="G14" s="13"/>
    </row>
    <row r="15" spans="1:11" s="25" customFormat="1" ht="28.5" x14ac:dyDescent="0.2">
      <c r="A15" s="51" t="s">
        <v>382</v>
      </c>
      <c r="B15" s="52">
        <v>43343</v>
      </c>
      <c r="C15" s="207">
        <v>790</v>
      </c>
      <c r="D15" s="270">
        <v>0</v>
      </c>
      <c r="E15" s="52">
        <v>43343</v>
      </c>
    </row>
    <row r="16" spans="1:11" s="25" customFormat="1" ht="28.5" x14ac:dyDescent="0.2">
      <c r="A16" s="237" t="s">
        <v>289</v>
      </c>
      <c r="B16" s="52">
        <v>43343</v>
      </c>
      <c r="C16" s="238">
        <v>3609.03</v>
      </c>
      <c r="D16" s="270">
        <v>0</v>
      </c>
      <c r="E16" s="52">
        <v>43346</v>
      </c>
    </row>
    <row r="17" spans="1:11" s="25" customFormat="1" ht="28.5" x14ac:dyDescent="0.2">
      <c r="A17" s="206" t="s">
        <v>426</v>
      </c>
      <c r="B17" s="50">
        <v>43462</v>
      </c>
      <c r="C17" s="209">
        <v>382.97</v>
      </c>
      <c r="D17" s="208">
        <v>3.83</v>
      </c>
      <c r="E17" s="50">
        <v>43467</v>
      </c>
    </row>
    <row r="18" spans="1:11" s="25" customFormat="1" ht="42.75" x14ac:dyDescent="0.2">
      <c r="A18" s="206" t="s">
        <v>486</v>
      </c>
      <c r="B18" s="50">
        <v>43542</v>
      </c>
      <c r="C18" s="209">
        <v>110.52</v>
      </c>
      <c r="D18" s="208">
        <v>0</v>
      </c>
      <c r="E18" s="50">
        <v>43542</v>
      </c>
    </row>
    <row r="19" spans="1:11" ht="42.75" x14ac:dyDescent="0.25">
      <c r="A19" s="206" t="s">
        <v>485</v>
      </c>
      <c r="B19" s="50">
        <v>43542</v>
      </c>
      <c r="C19" s="209">
        <v>24.56</v>
      </c>
      <c r="D19" s="208">
        <v>0.25</v>
      </c>
      <c r="E19" s="50">
        <v>43542</v>
      </c>
      <c r="G19"/>
      <c r="H19"/>
      <c r="I19"/>
      <c r="J19"/>
      <c r="K19"/>
    </row>
    <row r="20" spans="1:11" x14ac:dyDescent="0.2">
      <c r="A20" s="206"/>
      <c r="B20" s="50"/>
      <c r="C20" s="209"/>
      <c r="D20" s="208"/>
      <c r="E20" s="52"/>
    </row>
    <row r="21" spans="1:11" s="25" customFormat="1" x14ac:dyDescent="0.2">
      <c r="A21" s="206"/>
      <c r="B21" s="50"/>
      <c r="C21" s="209"/>
      <c r="D21" s="208"/>
      <c r="E21" s="50"/>
    </row>
    <row r="22" spans="1:11" s="25" customFormat="1" ht="15" x14ac:dyDescent="0.25">
      <c r="A22" s="515" t="s">
        <v>53</v>
      </c>
      <c r="B22" s="516"/>
      <c r="C22" s="210">
        <f>SUM(C14:C21)</f>
        <v>4977.0800000000017</v>
      </c>
      <c r="D22" s="211">
        <f>SUM(D14:D21)</f>
        <v>4.08</v>
      </c>
      <c r="E22" s="212">
        <f>C22+D22</f>
        <v>4981.1600000000017</v>
      </c>
    </row>
    <row r="23" spans="1:11" s="25" customFormat="1" x14ac:dyDescent="0.2">
      <c r="A23" s="522"/>
      <c r="B23" s="523"/>
      <c r="C23" s="523"/>
      <c r="D23" s="523"/>
      <c r="E23" s="524"/>
    </row>
    <row r="24" spans="1:11" ht="46.5" customHeight="1" x14ac:dyDescent="0.2">
      <c r="A24" s="40" t="s">
        <v>47</v>
      </c>
      <c r="B24" s="40" t="s">
        <v>48</v>
      </c>
      <c r="C24" s="40" t="s">
        <v>54</v>
      </c>
      <c r="D24" s="40" t="s">
        <v>50</v>
      </c>
      <c r="E24" s="40" t="s">
        <v>51</v>
      </c>
    </row>
    <row r="25" spans="1:11" ht="17.25" customHeight="1" x14ac:dyDescent="0.2">
      <c r="A25" s="16"/>
      <c r="B25" s="21" t="s">
        <v>52</v>
      </c>
      <c r="C25" s="22">
        <v>0</v>
      </c>
      <c r="D25" s="22">
        <v>0</v>
      </c>
      <c r="E25" s="21" t="s">
        <v>52</v>
      </c>
    </row>
    <row r="26" spans="1:11" ht="17.25" customHeight="1" x14ac:dyDescent="0.2">
      <c r="A26" s="16"/>
      <c r="B26" s="21" t="s">
        <v>52</v>
      </c>
      <c r="C26" s="22">
        <v>0</v>
      </c>
      <c r="D26" s="22">
        <v>0</v>
      </c>
      <c r="E26" s="21" t="s">
        <v>52</v>
      </c>
    </row>
    <row r="27" spans="1:11" ht="17.25" customHeight="1" x14ac:dyDescent="0.2">
      <c r="A27" s="16"/>
      <c r="B27" s="21" t="s">
        <v>52</v>
      </c>
      <c r="C27" s="22">
        <v>0</v>
      </c>
      <c r="D27" s="22">
        <v>0</v>
      </c>
      <c r="E27" s="21" t="s">
        <v>52</v>
      </c>
    </row>
    <row r="28" spans="1:11" ht="17.25" customHeight="1" x14ac:dyDescent="0.2">
      <c r="A28" s="515" t="s">
        <v>55</v>
      </c>
      <c r="B28" s="516"/>
      <c r="C28" s="71">
        <f>SUM(C25:C27)</f>
        <v>0</v>
      </c>
      <c r="D28" s="528">
        <v>0</v>
      </c>
      <c r="E28" s="528"/>
    </row>
    <row r="29" spans="1:11" ht="9.9499999999999993" customHeight="1" x14ac:dyDescent="0.2">
      <c r="A29" s="23"/>
      <c r="B29" s="23"/>
      <c r="C29" s="23"/>
      <c r="D29" s="23"/>
      <c r="E29" s="23"/>
    </row>
    <row r="30" spans="1:11" ht="42.75" customHeight="1" x14ac:dyDescent="0.2">
      <c r="A30" s="529" t="s">
        <v>201</v>
      </c>
      <c r="B30" s="530"/>
      <c r="C30" s="525" t="s">
        <v>250</v>
      </c>
      <c r="D30" s="526"/>
      <c r="E30" s="527"/>
    </row>
    <row r="31" spans="1:11" ht="30" customHeight="1" x14ac:dyDescent="0.2">
      <c r="A31" s="450" t="s">
        <v>169</v>
      </c>
      <c r="B31" s="450"/>
      <c r="C31" s="450" t="s">
        <v>174</v>
      </c>
      <c r="D31" s="450"/>
      <c r="E31" s="450"/>
    </row>
    <row r="32" spans="1:11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</sheetData>
  <mergeCells count="19">
    <mergeCell ref="C31:E31"/>
    <mergeCell ref="A31:B31"/>
    <mergeCell ref="C30:E30"/>
    <mergeCell ref="D28:E28"/>
    <mergeCell ref="A30:B30"/>
    <mergeCell ref="A22:B22"/>
    <mergeCell ref="A28:B28"/>
    <mergeCell ref="A12:E12"/>
    <mergeCell ref="D2:E2"/>
    <mergeCell ref="A3:E3"/>
    <mergeCell ref="C6:E6"/>
    <mergeCell ref="A5:B6"/>
    <mergeCell ref="A7:B7"/>
    <mergeCell ref="C5:E5"/>
    <mergeCell ref="A8:B8"/>
    <mergeCell ref="A10:E10"/>
    <mergeCell ref="C7:E7"/>
    <mergeCell ref="C8:E8"/>
    <mergeCell ref="A23:E23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R49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T29" sqref="T29"/>
    </sheetView>
  </sheetViews>
  <sheetFormatPr defaultRowHeight="17.25" customHeight="1" x14ac:dyDescent="0.25"/>
  <cols>
    <col min="1" max="1" width="35.85546875" style="142" customWidth="1"/>
    <col min="2" max="2" width="27.42578125" style="142" bestFit="1" customWidth="1"/>
    <col min="3" max="3" width="13.42578125" style="142" customWidth="1"/>
    <col min="4" max="4" width="12.42578125" style="142" customWidth="1"/>
    <col min="5" max="5" width="9.28515625" style="142" customWidth="1"/>
    <col min="6" max="6" width="12.28515625" style="142" customWidth="1"/>
    <col min="7" max="7" width="7.85546875" style="142" customWidth="1"/>
    <col min="8" max="8" width="12" style="142" customWidth="1"/>
    <col min="9" max="9" width="10.7109375" style="142" customWidth="1"/>
    <col min="10" max="10" width="9.7109375" style="142" customWidth="1"/>
    <col min="11" max="11" width="12.42578125" style="142" bestFit="1" customWidth="1"/>
    <col min="12" max="12" width="16" style="142" customWidth="1"/>
    <col min="13" max="13" width="0.140625" style="142" customWidth="1"/>
    <col min="14" max="14" width="6.140625" style="142" customWidth="1"/>
    <col min="15" max="15" width="3" style="142" customWidth="1"/>
    <col min="16" max="16" width="0.140625" style="142" hidden="1" customWidth="1"/>
    <col min="17" max="18" width="9.140625" style="142" hidden="1" customWidth="1"/>
    <col min="19" max="16384" width="9.140625" style="142"/>
  </cols>
  <sheetData>
    <row r="1" spans="1:14" ht="37.5" customHeight="1" x14ac:dyDescent="0.3">
      <c r="A1" s="401" t="s">
        <v>12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</row>
    <row r="2" spans="1:14" ht="17.25" customHeight="1" x14ac:dyDescent="0.25">
      <c r="A2" s="402" t="s">
        <v>206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143"/>
    </row>
    <row r="3" spans="1:14" ht="22.5" customHeight="1" x14ac:dyDescent="0.25">
      <c r="A3" s="406" t="s">
        <v>13</v>
      </c>
      <c r="B3" s="407"/>
      <c r="C3" s="407"/>
      <c r="D3" s="407"/>
      <c r="E3" s="407"/>
      <c r="F3" s="407"/>
      <c r="G3" s="407"/>
      <c r="H3" s="407"/>
      <c r="I3" s="184" t="s">
        <v>207</v>
      </c>
      <c r="J3" s="185" t="s">
        <v>230</v>
      </c>
      <c r="K3" s="184" t="s">
        <v>164</v>
      </c>
      <c r="L3" s="184">
        <v>2018</v>
      </c>
      <c r="M3" s="144"/>
    </row>
    <row r="4" spans="1:14" s="146" customFormat="1" ht="63.75" x14ac:dyDescent="0.25">
      <c r="A4" s="145" t="s">
        <v>14</v>
      </c>
      <c r="B4" s="145" t="s">
        <v>15</v>
      </c>
      <c r="C4" s="145" t="s">
        <v>161</v>
      </c>
      <c r="D4" s="145" t="s">
        <v>162</v>
      </c>
      <c r="E4" s="145" t="s">
        <v>163</v>
      </c>
      <c r="F4" s="145" t="s">
        <v>203</v>
      </c>
      <c r="G4" s="145" t="s">
        <v>16</v>
      </c>
      <c r="H4" s="145" t="s">
        <v>183</v>
      </c>
      <c r="I4" s="145" t="s">
        <v>17</v>
      </c>
      <c r="J4" s="145" t="s">
        <v>204</v>
      </c>
      <c r="K4" s="156" t="s">
        <v>18</v>
      </c>
      <c r="L4" s="145" t="s">
        <v>182</v>
      </c>
    </row>
    <row r="5" spans="1:14" ht="24" customHeight="1" x14ac:dyDescent="0.25">
      <c r="A5" s="147" t="s">
        <v>229</v>
      </c>
      <c r="B5" s="72" t="s">
        <v>228</v>
      </c>
      <c r="C5" s="158">
        <v>2413.2199999999998</v>
      </c>
      <c r="D5" s="158">
        <f>C5</f>
        <v>2413.2199999999998</v>
      </c>
      <c r="E5" s="135">
        <v>0.94</v>
      </c>
      <c r="F5" s="135">
        <f>D5+E5</f>
        <v>2414.16</v>
      </c>
      <c r="G5" s="134">
        <v>0.09</v>
      </c>
      <c r="H5" s="135">
        <v>217.18</v>
      </c>
      <c r="I5" s="135">
        <v>21.9</v>
      </c>
      <c r="J5" s="135">
        <v>0.08</v>
      </c>
      <c r="K5" s="136">
        <f>F5-H5-I5-J5</f>
        <v>2175</v>
      </c>
      <c r="L5" s="137">
        <f>K5+H5+I5</f>
        <v>2414.08</v>
      </c>
      <c r="M5" s="144"/>
    </row>
    <row r="6" spans="1:14" ht="17.25" customHeight="1" x14ac:dyDescent="0.25">
      <c r="A6" s="147" t="s">
        <v>179</v>
      </c>
      <c r="B6" s="72" t="s">
        <v>191</v>
      </c>
      <c r="C6" s="158">
        <v>1842.16</v>
      </c>
      <c r="D6" s="158">
        <f>C6</f>
        <v>1842.16</v>
      </c>
      <c r="E6" s="135">
        <v>0.21</v>
      </c>
      <c r="F6" s="135">
        <f t="shared" ref="F6" si="0">D6+E6</f>
        <v>1842.3700000000001</v>
      </c>
      <c r="G6" s="134">
        <v>0.09</v>
      </c>
      <c r="H6" s="135">
        <v>165.79</v>
      </c>
      <c r="I6" s="202">
        <v>0</v>
      </c>
      <c r="J6" s="135">
        <v>0.57999999999999996</v>
      </c>
      <c r="K6" s="136">
        <f>F6-H6-I6-J6</f>
        <v>1676.0000000000002</v>
      </c>
      <c r="L6" s="137">
        <f>K6+H6+I6</f>
        <v>1841.7900000000002</v>
      </c>
      <c r="M6" s="144"/>
    </row>
    <row r="7" spans="1:14" ht="17.25" customHeight="1" x14ac:dyDescent="0.25">
      <c r="A7" s="388" t="s">
        <v>10</v>
      </c>
      <c r="B7" s="388"/>
      <c r="C7" s="183">
        <f>SUM(C5:C6)</f>
        <v>4255.38</v>
      </c>
      <c r="D7" s="154">
        <f>SUM(D5:D6)</f>
        <v>4255.38</v>
      </c>
      <c r="E7" s="154"/>
      <c r="F7" s="154"/>
      <c r="G7" s="154"/>
      <c r="H7" s="159">
        <f>SUM(H5:H6)</f>
        <v>382.97</v>
      </c>
      <c r="I7" s="159">
        <f>SUM(I5:I6)</f>
        <v>21.9</v>
      </c>
      <c r="J7" s="160"/>
      <c r="K7" s="161">
        <f>SUM(K5:K6)</f>
        <v>3851</v>
      </c>
      <c r="L7" s="138">
        <f>SUM(L5:L6)</f>
        <v>4255.87</v>
      </c>
      <c r="M7" s="148"/>
      <c r="N7" s="155"/>
    </row>
    <row r="8" spans="1:14" ht="17.25" customHeight="1" x14ac:dyDescent="0.25">
      <c r="A8" s="403"/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5"/>
    </row>
    <row r="9" spans="1:14" ht="29.25" customHeight="1" x14ac:dyDescent="0.25">
      <c r="A9" s="397" t="s">
        <v>159</v>
      </c>
      <c r="B9" s="398"/>
      <c r="C9" s="398"/>
      <c r="D9" s="398"/>
      <c r="E9" s="398"/>
      <c r="F9" s="399"/>
      <c r="G9" s="400" t="s">
        <v>231</v>
      </c>
      <c r="H9" s="400"/>
      <c r="I9" s="400"/>
      <c r="J9" s="400"/>
      <c r="K9" s="400"/>
      <c r="L9" s="400"/>
    </row>
    <row r="10" spans="1:14" ht="36.75" customHeight="1" x14ac:dyDescent="0.25">
      <c r="A10" s="408" t="s">
        <v>169</v>
      </c>
      <c r="B10" s="409"/>
      <c r="C10" s="409"/>
      <c r="D10" s="409"/>
      <c r="E10" s="409"/>
      <c r="F10" s="410"/>
      <c r="G10" s="389" t="s">
        <v>169</v>
      </c>
      <c r="H10" s="389"/>
      <c r="I10" s="389"/>
      <c r="J10" s="389"/>
      <c r="K10" s="389"/>
      <c r="L10" s="389"/>
    </row>
    <row r="11" spans="1:14" ht="14.25" customHeight="1" x14ac:dyDescent="0.25">
      <c r="A11" s="149"/>
      <c r="B11" s="149"/>
      <c r="C11" s="149"/>
      <c r="D11" s="149"/>
      <c r="E11" s="149"/>
      <c r="F11" s="149"/>
      <c r="G11" s="150"/>
      <c r="H11" s="149"/>
      <c r="I11" s="149"/>
      <c r="J11" s="149"/>
      <c r="K11" s="149"/>
      <c r="L11" s="153"/>
    </row>
    <row r="12" spans="1:14" ht="17.25" customHeight="1" x14ac:dyDescent="0.25">
      <c r="A12" s="411" t="s">
        <v>19</v>
      </c>
      <c r="B12" s="411"/>
      <c r="C12" s="411"/>
      <c r="D12" s="411"/>
      <c r="E12" s="411"/>
      <c r="F12" s="411"/>
      <c r="G12" s="411"/>
      <c r="H12" s="411"/>
      <c r="I12" s="411"/>
      <c r="J12" s="411"/>
      <c r="K12" s="411"/>
    </row>
    <row r="13" spans="1:14" ht="17.25" customHeight="1" x14ac:dyDescent="0.25">
      <c r="A13" s="412" t="s">
        <v>20</v>
      </c>
      <c r="B13" s="412"/>
      <c r="C13" s="412"/>
      <c r="D13" s="412"/>
      <c r="E13" s="412"/>
      <c r="F13" s="412"/>
      <c r="G13" s="412"/>
      <c r="H13" s="413" t="s">
        <v>21</v>
      </c>
      <c r="I13" s="413"/>
      <c r="J13" s="413"/>
      <c r="K13" s="413"/>
    </row>
    <row r="14" spans="1:14" ht="17.25" customHeight="1" x14ac:dyDescent="0.25">
      <c r="A14" s="414" t="s">
        <v>195</v>
      </c>
      <c r="B14" s="414"/>
      <c r="C14" s="414"/>
      <c r="D14" s="414"/>
      <c r="E14" s="414"/>
      <c r="F14" s="414"/>
      <c r="G14" s="414"/>
      <c r="H14" s="415">
        <f>H7</f>
        <v>382.97</v>
      </c>
      <c r="I14" s="415"/>
      <c r="J14" s="415"/>
      <c r="K14" s="415"/>
    </row>
    <row r="15" spans="1:14" ht="17.25" customHeight="1" x14ac:dyDescent="0.25">
      <c r="A15" s="414" t="s">
        <v>146</v>
      </c>
      <c r="B15" s="414"/>
      <c r="C15" s="414"/>
      <c r="D15" s="414"/>
      <c r="E15" s="414"/>
      <c r="F15" s="414"/>
      <c r="G15" s="414"/>
      <c r="H15" s="415">
        <v>0</v>
      </c>
      <c r="I15" s="415"/>
      <c r="J15" s="415"/>
      <c r="K15" s="415"/>
    </row>
    <row r="16" spans="1:14" ht="17.25" customHeight="1" x14ac:dyDescent="0.25">
      <c r="A16" s="412" t="s">
        <v>22</v>
      </c>
      <c r="B16" s="412"/>
      <c r="C16" s="412"/>
      <c r="D16" s="412"/>
      <c r="E16" s="412"/>
      <c r="F16" s="412"/>
      <c r="G16" s="412"/>
      <c r="H16" s="416">
        <f>H14+H15</f>
        <v>382.97</v>
      </c>
      <c r="I16" s="416"/>
      <c r="J16" s="416"/>
      <c r="K16" s="416"/>
    </row>
    <row r="17" spans="1:17" ht="14.25" customHeight="1" x14ac:dyDescent="0.25">
      <c r="A17" s="417"/>
      <c r="B17" s="417"/>
      <c r="C17" s="417"/>
      <c r="D17" s="417"/>
      <c r="E17" s="417"/>
      <c r="F17" s="417"/>
      <c r="G17" s="417"/>
      <c r="H17" s="417"/>
      <c r="I17" s="417"/>
      <c r="J17" s="417"/>
      <c r="K17" s="417"/>
    </row>
    <row r="18" spans="1:17" ht="17.25" customHeight="1" x14ac:dyDescent="0.25">
      <c r="A18" s="402" t="s">
        <v>65</v>
      </c>
      <c r="B18" s="402"/>
      <c r="C18" s="402"/>
      <c r="D18" s="402"/>
      <c r="E18" s="402"/>
      <c r="F18" s="402"/>
      <c r="G18" s="402"/>
      <c r="H18" s="402"/>
      <c r="I18" s="402"/>
      <c r="J18" s="402"/>
      <c r="K18" s="402"/>
    </row>
    <row r="19" spans="1:17" ht="17.25" customHeight="1" x14ac:dyDescent="0.25">
      <c r="A19" s="419" t="s">
        <v>149</v>
      </c>
      <c r="B19" s="419"/>
      <c r="C19" s="419"/>
      <c r="D19" s="419"/>
      <c r="E19" s="419"/>
      <c r="F19" s="419"/>
      <c r="G19" s="419"/>
      <c r="H19" s="420" t="s">
        <v>21</v>
      </c>
      <c r="I19" s="420"/>
      <c r="J19" s="420"/>
      <c r="K19" s="420"/>
    </row>
    <row r="20" spans="1:17" ht="17.25" customHeight="1" x14ac:dyDescent="0.25">
      <c r="A20" s="421" t="s">
        <v>194</v>
      </c>
      <c r="B20" s="421"/>
      <c r="C20" s="421"/>
      <c r="D20" s="421"/>
      <c r="E20" s="421"/>
      <c r="F20" s="421"/>
      <c r="G20" s="421"/>
      <c r="H20" s="422">
        <f>I7</f>
        <v>21.9</v>
      </c>
      <c r="I20" s="422"/>
      <c r="J20" s="422"/>
      <c r="K20" s="422"/>
    </row>
    <row r="21" spans="1:17" ht="17.25" customHeight="1" x14ac:dyDescent="0.25">
      <c r="A21" s="421" t="s">
        <v>147</v>
      </c>
      <c r="B21" s="421"/>
      <c r="C21" s="421"/>
      <c r="D21" s="421"/>
      <c r="E21" s="421"/>
      <c r="F21" s="421"/>
      <c r="G21" s="421"/>
      <c r="H21" s="422">
        <v>0</v>
      </c>
      <c r="I21" s="422"/>
      <c r="J21" s="422"/>
      <c r="K21" s="422"/>
    </row>
    <row r="22" spans="1:17" ht="17.25" customHeight="1" x14ac:dyDescent="0.25">
      <c r="A22" s="419" t="s">
        <v>66</v>
      </c>
      <c r="B22" s="419"/>
      <c r="C22" s="419"/>
      <c r="D22" s="419"/>
      <c r="E22" s="419"/>
      <c r="F22" s="419"/>
      <c r="G22" s="419"/>
      <c r="H22" s="435">
        <f>SUM(H20:K21)</f>
        <v>21.9</v>
      </c>
      <c r="I22" s="435"/>
      <c r="J22" s="435"/>
      <c r="K22" s="435"/>
    </row>
    <row r="23" spans="1:17" s="153" customFormat="1" ht="14.25" customHeight="1" x14ac:dyDescent="0.25">
      <c r="A23" s="151"/>
      <c r="B23" s="151"/>
      <c r="C23" s="151"/>
      <c r="D23" s="151"/>
      <c r="E23" s="151"/>
      <c r="F23" s="151"/>
      <c r="G23" s="151"/>
      <c r="H23" s="152"/>
      <c r="I23" s="152"/>
      <c r="J23" s="152"/>
      <c r="K23" s="152"/>
      <c r="L23" s="142"/>
    </row>
    <row r="24" spans="1:17" s="139" customFormat="1" ht="17.25" customHeight="1" x14ac:dyDescent="0.25">
      <c r="A24" s="418" t="s">
        <v>150</v>
      </c>
      <c r="B24" s="418"/>
      <c r="C24" s="418"/>
      <c r="D24" s="418"/>
      <c r="E24" s="418"/>
      <c r="F24" s="418"/>
      <c r="G24" s="418"/>
      <c r="H24" s="418"/>
      <c r="I24" s="418"/>
      <c r="J24" s="418"/>
      <c r="K24" s="418"/>
      <c r="P24" s="162"/>
      <c r="Q24" s="163"/>
    </row>
    <row r="25" spans="1:17" s="139" customFormat="1" ht="29.25" customHeight="1" x14ac:dyDescent="0.25">
      <c r="A25" s="418" t="s">
        <v>23</v>
      </c>
      <c r="B25" s="418"/>
      <c r="C25" s="418"/>
      <c r="D25" s="418"/>
      <c r="E25" s="418"/>
      <c r="F25" s="418"/>
      <c r="G25" s="418"/>
      <c r="H25" s="418"/>
      <c r="I25" s="418"/>
      <c r="J25" s="418"/>
      <c r="K25" s="418"/>
      <c r="P25" s="165"/>
      <c r="Q25" s="166"/>
    </row>
    <row r="26" spans="1:17" s="139" customFormat="1" ht="17.25" customHeight="1" x14ac:dyDescent="0.25">
      <c r="A26" s="436" t="s">
        <v>5</v>
      </c>
      <c r="B26" s="436"/>
      <c r="C26" s="436"/>
      <c r="D26" s="436"/>
      <c r="E26" s="436"/>
      <c r="F26" s="436"/>
      <c r="G26" s="436"/>
      <c r="H26" s="436"/>
      <c r="I26" s="436"/>
      <c r="J26" s="436"/>
      <c r="K26" s="436"/>
      <c r="P26" s="167"/>
      <c r="Q26" s="168"/>
    </row>
    <row r="27" spans="1:17" ht="17.25" customHeight="1" x14ac:dyDescent="0.25">
      <c r="A27" s="164" t="s">
        <v>24</v>
      </c>
      <c r="B27" s="418" t="s">
        <v>153</v>
      </c>
      <c r="C27" s="418"/>
      <c r="D27" s="418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65"/>
      <c r="Q27" s="166"/>
    </row>
    <row r="28" spans="1:17" ht="15.95" customHeight="1" x14ac:dyDescent="0.25">
      <c r="A28" s="169" t="s">
        <v>25</v>
      </c>
      <c r="B28" s="426">
        <v>0.08</v>
      </c>
      <c r="C28" s="426"/>
      <c r="D28" s="426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70"/>
      <c r="Q28" s="171"/>
    </row>
    <row r="29" spans="1:17" ht="15.95" customHeight="1" x14ac:dyDescent="0.25">
      <c r="A29" s="169" t="s">
        <v>26</v>
      </c>
      <c r="B29" s="426">
        <v>0.09</v>
      </c>
      <c r="C29" s="426"/>
      <c r="D29" s="426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70"/>
      <c r="Q29" s="171"/>
    </row>
    <row r="30" spans="1:17" ht="15.95" customHeight="1" x14ac:dyDescent="0.25">
      <c r="A30" s="169" t="s">
        <v>27</v>
      </c>
      <c r="B30" s="426">
        <v>0.11</v>
      </c>
      <c r="C30" s="426"/>
      <c r="D30" s="426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70"/>
      <c r="Q30" s="171"/>
    </row>
    <row r="31" spans="1:17" ht="15.95" customHeight="1" x14ac:dyDescent="0.25">
      <c r="A31" s="178"/>
      <c r="B31" s="179"/>
      <c r="C31" s="179"/>
      <c r="D31" s="17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80"/>
      <c r="Q31" s="180"/>
    </row>
    <row r="32" spans="1:17" ht="17.25" customHeight="1" x14ac:dyDescent="0.25">
      <c r="A32" s="427" t="s">
        <v>205</v>
      </c>
      <c r="B32" s="428"/>
      <c r="C32" s="428"/>
      <c r="D32" s="428"/>
      <c r="E32" s="428"/>
      <c r="F32" s="428"/>
      <c r="G32" s="428"/>
      <c r="H32" s="428"/>
      <c r="I32" s="428"/>
      <c r="J32" s="428"/>
      <c r="K32" s="429"/>
      <c r="L32" s="139"/>
      <c r="M32" s="139"/>
      <c r="N32" s="139"/>
      <c r="O32" s="139"/>
      <c r="P32" s="180"/>
      <c r="Q32" s="180"/>
    </row>
    <row r="33" spans="1:17" ht="17.25" customHeight="1" x14ac:dyDescent="0.25">
      <c r="A33" s="411" t="s">
        <v>406</v>
      </c>
      <c r="B33" s="411"/>
      <c r="C33" s="411"/>
      <c r="D33" s="411"/>
      <c r="E33" s="411"/>
      <c r="F33" s="411"/>
      <c r="G33" s="411"/>
      <c r="H33" s="411"/>
      <c r="I33" s="411"/>
      <c r="J33" s="411"/>
      <c r="K33" s="411"/>
      <c r="L33" s="139"/>
      <c r="M33" s="139"/>
      <c r="N33" s="139"/>
      <c r="O33" s="139"/>
      <c r="P33" s="180"/>
      <c r="Q33" s="180"/>
    </row>
    <row r="34" spans="1:17" ht="17.25" customHeight="1" x14ac:dyDescent="0.25">
      <c r="A34" s="262" t="s">
        <v>404</v>
      </c>
      <c r="B34" s="264" t="s">
        <v>154</v>
      </c>
      <c r="C34" s="430" t="s">
        <v>405</v>
      </c>
      <c r="D34" s="431"/>
      <c r="E34" s="432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</row>
    <row r="35" spans="1:17" ht="23.25" customHeight="1" x14ac:dyDescent="0.25">
      <c r="A35" s="263" t="s">
        <v>152</v>
      </c>
      <c r="B35" s="265" t="s">
        <v>156</v>
      </c>
      <c r="C35" s="433"/>
      <c r="D35" s="433"/>
      <c r="E35" s="434"/>
      <c r="G35" s="139"/>
      <c r="H35" s="139"/>
      <c r="I35" s="139"/>
      <c r="J35" s="139"/>
      <c r="K35" s="139"/>
      <c r="L35" s="139"/>
      <c r="M35" s="139"/>
      <c r="N35" s="139"/>
      <c r="O35" s="139"/>
      <c r="P35" s="172"/>
      <c r="Q35" s="173"/>
    </row>
    <row r="36" spans="1:17" ht="17.25" customHeight="1" x14ac:dyDescent="0.25">
      <c r="A36" s="263" t="s">
        <v>155</v>
      </c>
      <c r="B36" s="266">
        <v>7.4999999999999997E-2</v>
      </c>
      <c r="C36" s="423">
        <v>142.80000000000001</v>
      </c>
      <c r="D36" s="424"/>
      <c r="E36" s="425"/>
      <c r="G36" s="139"/>
      <c r="H36" s="139"/>
      <c r="I36" s="139"/>
      <c r="J36" s="139"/>
      <c r="K36" s="139"/>
      <c r="L36" s="139"/>
      <c r="M36" s="139"/>
      <c r="N36" s="139"/>
      <c r="O36" s="139"/>
      <c r="P36" s="174"/>
      <c r="Q36" s="175"/>
    </row>
    <row r="37" spans="1:17" ht="17.25" customHeight="1" x14ac:dyDescent="0.25">
      <c r="A37" s="263" t="s">
        <v>151</v>
      </c>
      <c r="B37" s="267">
        <v>0.15</v>
      </c>
      <c r="C37" s="423">
        <v>354.8</v>
      </c>
      <c r="D37" s="424"/>
      <c r="E37" s="425"/>
      <c r="G37" s="139"/>
      <c r="H37" s="139"/>
      <c r="I37" s="139"/>
      <c r="J37" s="139"/>
      <c r="K37" s="139"/>
      <c r="L37" s="139"/>
      <c r="M37" s="139"/>
      <c r="N37" s="139"/>
      <c r="O37" s="139"/>
      <c r="P37" s="176"/>
      <c r="Q37" s="177"/>
    </row>
    <row r="38" spans="1:17" ht="17.25" customHeight="1" x14ac:dyDescent="0.25">
      <c r="A38" s="263" t="s">
        <v>157</v>
      </c>
      <c r="B38" s="266">
        <v>0.22500000000000001</v>
      </c>
      <c r="C38" s="423">
        <v>636.13</v>
      </c>
      <c r="D38" s="424"/>
      <c r="E38" s="425"/>
      <c r="G38" s="139"/>
      <c r="H38" s="139"/>
      <c r="I38" s="139"/>
      <c r="J38" s="139"/>
      <c r="K38" s="139"/>
      <c r="L38" s="139"/>
      <c r="M38" s="139"/>
      <c r="N38" s="139"/>
      <c r="O38" s="139"/>
      <c r="P38" s="176"/>
      <c r="Q38" s="177"/>
    </row>
    <row r="39" spans="1:17" ht="17.25" customHeight="1" x14ac:dyDescent="0.25">
      <c r="A39" s="263" t="s">
        <v>158</v>
      </c>
      <c r="B39" s="266">
        <v>0.27500000000000002</v>
      </c>
      <c r="C39" s="423">
        <v>869.36</v>
      </c>
      <c r="D39" s="424"/>
      <c r="E39" s="425"/>
      <c r="G39" s="139"/>
      <c r="H39" s="139"/>
      <c r="I39" s="139"/>
      <c r="J39" s="139"/>
      <c r="K39" s="139"/>
      <c r="L39" s="139"/>
      <c r="M39" s="139"/>
      <c r="N39" s="139"/>
      <c r="O39" s="139"/>
      <c r="P39" s="176"/>
      <c r="Q39" s="177"/>
    </row>
    <row r="40" spans="1:17" ht="17.25" customHeight="1" x14ac:dyDescent="0.25">
      <c r="A40"/>
      <c r="B40"/>
      <c r="C40"/>
      <c r="D40"/>
      <c r="E40"/>
      <c r="F40"/>
      <c r="G40"/>
      <c r="H40"/>
      <c r="I40"/>
      <c r="J40"/>
      <c r="K40"/>
      <c r="L40" s="139"/>
      <c r="M40" s="139"/>
      <c r="N40" s="139"/>
      <c r="O40" s="139"/>
      <c r="P40" s="176"/>
      <c r="Q40" s="177"/>
    </row>
    <row r="41" spans="1:17" ht="17.25" customHeight="1" x14ac:dyDescent="0.25">
      <c r="E41" s="139"/>
      <c r="F41" s="139"/>
      <c r="G41" s="139"/>
      <c r="H41" s="139"/>
      <c r="I41" s="139"/>
      <c r="J41" s="139"/>
      <c r="K41" s="139"/>
    </row>
    <row r="42" spans="1:17" ht="17.25" customHeight="1" x14ac:dyDescent="0.25">
      <c r="A42" s="182"/>
      <c r="B42" s="181"/>
      <c r="C42" s="181"/>
    </row>
    <row r="43" spans="1:17" ht="17.25" customHeight="1" x14ac:dyDescent="0.25">
      <c r="A43" s="139"/>
      <c r="B43" s="139"/>
    </row>
    <row r="44" spans="1:17" ht="17.25" customHeight="1" x14ac:dyDescent="0.25">
      <c r="A44" s="139"/>
      <c r="B44" s="139"/>
    </row>
    <row r="45" spans="1:17" ht="17.25" customHeight="1" x14ac:dyDescent="0.25">
      <c r="A45" s="139"/>
      <c r="B45" s="139"/>
    </row>
    <row r="46" spans="1:17" ht="17.25" customHeight="1" x14ac:dyDescent="0.25">
      <c r="A46" s="139"/>
      <c r="B46" s="139"/>
    </row>
    <row r="47" spans="1:17" ht="17.25" customHeight="1" x14ac:dyDescent="0.25">
      <c r="A47" s="139"/>
      <c r="B47" s="139"/>
    </row>
    <row r="48" spans="1:17" ht="17.25" customHeight="1" x14ac:dyDescent="0.25">
      <c r="A48" s="139"/>
      <c r="B48" s="139"/>
    </row>
    <row r="49" spans="1:2" ht="17.25" customHeight="1" x14ac:dyDescent="0.25">
      <c r="A49" s="139"/>
      <c r="B49" s="139"/>
    </row>
  </sheetData>
  <mergeCells count="43">
    <mergeCell ref="C36:E36"/>
    <mergeCell ref="C37:E37"/>
    <mergeCell ref="C38:E38"/>
    <mergeCell ref="C39:E39"/>
    <mergeCell ref="A22:G22"/>
    <mergeCell ref="B28:D28"/>
    <mergeCell ref="B29:D29"/>
    <mergeCell ref="B30:D30"/>
    <mergeCell ref="A32:K32"/>
    <mergeCell ref="A33:K33"/>
    <mergeCell ref="C34:E34"/>
    <mergeCell ref="C35:E35"/>
    <mergeCell ref="H22:K22"/>
    <mergeCell ref="A24:K24"/>
    <mergeCell ref="A25:K25"/>
    <mergeCell ref="A26:K26"/>
    <mergeCell ref="B27:D27"/>
    <mergeCell ref="A19:G19"/>
    <mergeCell ref="H19:K19"/>
    <mergeCell ref="A20:G20"/>
    <mergeCell ref="H20:K20"/>
    <mergeCell ref="A21:G21"/>
    <mergeCell ref="H21:K21"/>
    <mergeCell ref="A18:K18"/>
    <mergeCell ref="A10:F10"/>
    <mergeCell ref="G10:L10"/>
    <mergeCell ref="A12:K12"/>
    <mergeCell ref="A13:G13"/>
    <mergeCell ref="H13:K13"/>
    <mergeCell ref="A14:G14"/>
    <mergeCell ref="H14:K14"/>
    <mergeCell ref="A15:G15"/>
    <mergeCell ref="H15:K15"/>
    <mergeCell ref="A16:G16"/>
    <mergeCell ref="H16:K16"/>
    <mergeCell ref="A17:K17"/>
    <mergeCell ref="A9:F9"/>
    <mergeCell ref="G9:L9"/>
    <mergeCell ref="A1:L1"/>
    <mergeCell ref="A2:L2"/>
    <mergeCell ref="A7:B7"/>
    <mergeCell ref="A8:L8"/>
    <mergeCell ref="A3:H3"/>
  </mergeCells>
  <pageMargins left="0.51181102362204722" right="0.51181102362204722" top="0.78740157480314965" bottom="0.78740157480314965" header="0.31496062992125984" footer="0.31496062992125984"/>
  <pageSetup paperSize="9" scale="63" orientation="landscape" r:id="rId1"/>
  <headerFooter>
    <oddHeader>&amp;L&amp;G&amp;C&amp;"Arial,Normal"ALDEIAS INFANTIS SOS BRASIL
RUA PROFESSORA CACILDA PEDROSO Nº 600 - ALVORADA I
CEP. 69.048-340 - MANAUS/ AM</oddHeader>
  </headerFooter>
  <legacy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60"/>
  <sheetViews>
    <sheetView tabSelected="1" topLeftCell="A13" zoomScaleNormal="100" workbookViewId="0">
      <selection activeCell="G25" sqref="G25"/>
    </sheetView>
  </sheetViews>
  <sheetFormatPr defaultRowHeight="17.25" customHeight="1" x14ac:dyDescent="0.25"/>
  <cols>
    <col min="1" max="1" width="35.5703125" style="241" customWidth="1"/>
    <col min="2" max="2" width="12" style="241" customWidth="1"/>
    <col min="3" max="3" width="16.7109375" style="241" customWidth="1"/>
    <col min="4" max="4" width="20.5703125" style="241" bestFit="1" customWidth="1"/>
    <col min="6" max="6" width="13.28515625" bestFit="1" customWidth="1"/>
    <col min="7" max="7" width="16.85546875" bestFit="1" customWidth="1"/>
    <col min="8" max="8" width="14.28515625" bestFit="1" customWidth="1"/>
    <col min="9" max="9" width="13.28515625" bestFit="1" customWidth="1"/>
    <col min="11" max="11" width="14.28515625" bestFit="1" customWidth="1"/>
    <col min="23" max="28" width="9.140625" style="242"/>
    <col min="29" max="16384" width="9.140625" style="241"/>
  </cols>
  <sheetData>
    <row r="1" spans="1:11" ht="17.100000000000001" customHeight="1" x14ac:dyDescent="0.25">
      <c r="D1" s="246" t="s">
        <v>75</v>
      </c>
    </row>
    <row r="2" spans="1:11" ht="17.100000000000001" customHeight="1" x14ac:dyDescent="0.25">
      <c r="A2" s="538" t="s">
        <v>76</v>
      </c>
      <c r="B2" s="538"/>
      <c r="C2" s="538"/>
      <c r="D2" s="538"/>
    </row>
    <row r="3" spans="1:11" ht="17.100000000000001" customHeight="1" x14ac:dyDescent="0.25">
      <c r="A3" s="545" t="s">
        <v>77</v>
      </c>
      <c r="B3" s="545"/>
      <c r="C3" s="545"/>
      <c r="D3" s="545"/>
    </row>
    <row r="4" spans="1:11" ht="30" customHeight="1" x14ac:dyDescent="0.25">
      <c r="A4" s="419" t="s">
        <v>11</v>
      </c>
      <c r="B4" s="419"/>
      <c r="C4" s="419"/>
      <c r="D4" s="247" t="s">
        <v>235</v>
      </c>
    </row>
    <row r="5" spans="1:11" ht="17.100000000000001" customHeight="1" x14ac:dyDescent="0.25">
      <c r="A5" s="419"/>
      <c r="B5" s="419"/>
      <c r="C5" s="419"/>
      <c r="D5" s="247" t="s">
        <v>197</v>
      </c>
    </row>
    <row r="6" spans="1:11" ht="24.95" customHeight="1" x14ac:dyDescent="0.25">
      <c r="A6" s="535" t="s">
        <v>56</v>
      </c>
      <c r="B6" s="535"/>
      <c r="C6" s="535" t="s">
        <v>44</v>
      </c>
      <c r="D6" s="535"/>
    </row>
    <row r="7" spans="1:11" ht="15" x14ac:dyDescent="0.25">
      <c r="A7" s="541" t="s">
        <v>209</v>
      </c>
      <c r="B7" s="542"/>
      <c r="C7" s="543" t="s">
        <v>482</v>
      </c>
      <c r="D7" s="544"/>
    </row>
    <row r="8" spans="1:11" ht="17.25" customHeight="1" x14ac:dyDescent="0.25">
      <c r="A8" s="538" t="s">
        <v>78</v>
      </c>
      <c r="B8" s="538"/>
      <c r="C8" s="538" t="s">
        <v>79</v>
      </c>
      <c r="D8" s="538"/>
    </row>
    <row r="9" spans="1:11" ht="17.100000000000001" customHeight="1" x14ac:dyDescent="0.25">
      <c r="A9" s="248" t="s">
        <v>196</v>
      </c>
      <c r="B9" s="249">
        <v>43031</v>
      </c>
      <c r="C9" s="533">
        <v>140000</v>
      </c>
      <c r="D9" s="533"/>
      <c r="G9" s="47"/>
      <c r="K9" s="47"/>
    </row>
    <row r="10" spans="1:11" ht="17.100000000000001" customHeight="1" x14ac:dyDescent="0.25">
      <c r="A10" s="248" t="s">
        <v>80</v>
      </c>
      <c r="B10" s="248" t="s">
        <v>175</v>
      </c>
      <c r="C10" s="539">
        <v>0</v>
      </c>
      <c r="D10" s="540"/>
      <c r="G10" s="47"/>
    </row>
    <row r="11" spans="1:11" ht="17.100000000000001" customHeight="1" x14ac:dyDescent="0.25">
      <c r="A11" s="248" t="s">
        <v>81</v>
      </c>
      <c r="B11" s="249">
        <v>43585</v>
      </c>
      <c r="C11" s="533">
        <f>'ANEXO IV'!E37+'ANEXO V'!E22</f>
        <v>5501.010000000002</v>
      </c>
      <c r="D11" s="533"/>
      <c r="E11" t="s">
        <v>491</v>
      </c>
      <c r="G11" s="47"/>
      <c r="H11" s="47"/>
      <c r="I11" s="47"/>
      <c r="K11" s="47"/>
    </row>
    <row r="12" spans="1:11" ht="27" customHeight="1" x14ac:dyDescent="0.25">
      <c r="A12" s="248" t="s">
        <v>82</v>
      </c>
      <c r="B12" s="249">
        <v>43585</v>
      </c>
      <c r="C12" s="533">
        <f>'ANEXO VI'!E26</f>
        <v>2914.399999999996</v>
      </c>
      <c r="D12" s="533"/>
      <c r="E12" t="s">
        <v>491</v>
      </c>
      <c r="G12" s="47"/>
      <c r="I12" s="47"/>
      <c r="K12" s="47"/>
    </row>
    <row r="13" spans="1:11" ht="17.100000000000001" customHeight="1" x14ac:dyDescent="0.25">
      <c r="A13" s="537" t="s">
        <v>83</v>
      </c>
      <c r="B13" s="537"/>
      <c r="C13" s="536">
        <f>C9+C10+C11+C12</f>
        <v>148415.41</v>
      </c>
      <c r="D13" s="536"/>
      <c r="K13" s="47"/>
    </row>
    <row r="14" spans="1:11" ht="17.100000000000001" customHeight="1" x14ac:dyDescent="0.25">
      <c r="A14" s="538" t="s">
        <v>84</v>
      </c>
      <c r="B14" s="538"/>
      <c r="C14" s="538"/>
      <c r="D14" s="538"/>
      <c r="K14" s="47"/>
    </row>
    <row r="15" spans="1:11" ht="37.5" customHeight="1" x14ac:dyDescent="0.25">
      <c r="A15" s="259" t="s">
        <v>85</v>
      </c>
      <c r="B15" s="259" t="s">
        <v>86</v>
      </c>
      <c r="C15" s="259" t="s">
        <v>87</v>
      </c>
      <c r="D15" s="259" t="s">
        <v>88</v>
      </c>
    </row>
    <row r="16" spans="1:11" ht="17.25" customHeight="1" x14ac:dyDescent="0.25">
      <c r="A16" s="535" t="s">
        <v>89</v>
      </c>
      <c r="B16" s="535"/>
      <c r="C16" s="535"/>
      <c r="D16" s="254">
        <f>D17</f>
        <v>337.88</v>
      </c>
    </row>
    <row r="17" spans="1:28" ht="17.25" customHeight="1" x14ac:dyDescent="0.25">
      <c r="A17" s="248" t="s">
        <v>268</v>
      </c>
      <c r="B17" s="245"/>
      <c r="C17" s="129">
        <f>'ANEXO III.Mat. Expediente'!D13</f>
        <v>337.88</v>
      </c>
      <c r="D17" s="386">
        <f t="shared" ref="D17" si="0">B17+C17</f>
        <v>337.88</v>
      </c>
      <c r="E17" t="s">
        <v>491</v>
      </c>
    </row>
    <row r="18" spans="1:28" ht="17.25" customHeight="1" x14ac:dyDescent="0.25">
      <c r="A18" s="535" t="s">
        <v>90</v>
      </c>
      <c r="B18" s="535"/>
      <c r="C18" s="535"/>
      <c r="D18" s="254">
        <f>D19+D20+D21+D22</f>
        <v>141048.26</v>
      </c>
    </row>
    <row r="19" spans="1:28" ht="17.25" customHeight="1" x14ac:dyDescent="0.25">
      <c r="A19" s="248" t="s">
        <v>187</v>
      </c>
      <c r="B19" s="245"/>
      <c r="C19" s="245">
        <f>'ANEXO III.CLT'!L9</f>
        <v>36132.07</v>
      </c>
      <c r="D19" s="386">
        <f t="shared" ref="D19:D20" si="1">B19+C19</f>
        <v>36132.07</v>
      </c>
      <c r="E19" t="s">
        <v>491</v>
      </c>
    </row>
    <row r="20" spans="1:28" ht="17.25" customHeight="1" x14ac:dyDescent="0.25">
      <c r="A20" s="248" t="s">
        <v>188</v>
      </c>
      <c r="B20" s="245"/>
      <c r="C20" s="385">
        <f>'ANEXO III. PF'!N11</f>
        <v>101935.3</v>
      </c>
      <c r="D20" s="386">
        <f t="shared" si="1"/>
        <v>101935.3</v>
      </c>
      <c r="E20" t="s">
        <v>491</v>
      </c>
    </row>
    <row r="21" spans="1:28" ht="17.25" customHeight="1" x14ac:dyDescent="0.25">
      <c r="A21" s="248" t="s">
        <v>136</v>
      </c>
      <c r="B21" s="245"/>
      <c r="C21" s="385">
        <f>'ANEXO III PIS'!L9</f>
        <v>331.19</v>
      </c>
      <c r="D21" s="386">
        <f>B21+C21</f>
        <v>331.19</v>
      </c>
      <c r="E21" t="s">
        <v>491</v>
      </c>
    </row>
    <row r="22" spans="1:28" ht="17.25" customHeight="1" x14ac:dyDescent="0.25">
      <c r="A22" s="248" t="s">
        <v>270</v>
      </c>
      <c r="B22" s="245"/>
      <c r="C22" s="245">
        <f>'ANEXO III FGTS'!K9</f>
        <v>2649.7</v>
      </c>
      <c r="D22" s="386">
        <f>B22+C22</f>
        <v>2649.7</v>
      </c>
    </row>
    <row r="23" spans="1:28" ht="17.25" customHeight="1" x14ac:dyDescent="0.25">
      <c r="A23" s="535" t="s">
        <v>91</v>
      </c>
      <c r="B23" s="535"/>
      <c r="C23" s="535"/>
      <c r="D23" s="254">
        <f>D24+D25+D26+D27+D28+D29+D30</f>
        <v>5496.9300000000012</v>
      </c>
    </row>
    <row r="24" spans="1:28" ht="13.5" customHeight="1" x14ac:dyDescent="0.25">
      <c r="A24" s="250" t="s">
        <v>92</v>
      </c>
      <c r="B24" s="245"/>
      <c r="C24" s="245">
        <f>'ANEXO IV'!E32</f>
        <v>519.85</v>
      </c>
      <c r="D24" s="129">
        <f t="shared" ref="D24:D29" si="2">C24</f>
        <v>519.85</v>
      </c>
    </row>
    <row r="25" spans="1:28" ht="17.25" customHeight="1" x14ac:dyDescent="0.25">
      <c r="A25" s="250" t="s">
        <v>380</v>
      </c>
      <c r="B25" s="245"/>
      <c r="C25" s="385">
        <v>60</v>
      </c>
      <c r="D25" s="386">
        <f t="shared" si="2"/>
        <v>60</v>
      </c>
      <c r="E25" t="s">
        <v>491</v>
      </c>
    </row>
    <row r="26" spans="1:28" ht="24.95" customHeight="1" x14ac:dyDescent="0.25">
      <c r="A26" s="250" t="s">
        <v>381</v>
      </c>
      <c r="B26" s="245"/>
      <c r="C26" s="385">
        <v>790</v>
      </c>
      <c r="D26" s="386">
        <f t="shared" si="2"/>
        <v>790</v>
      </c>
      <c r="E26" t="s">
        <v>491</v>
      </c>
    </row>
    <row r="27" spans="1:28" ht="24.95" customHeight="1" x14ac:dyDescent="0.25">
      <c r="A27" s="250" t="s">
        <v>312</v>
      </c>
      <c r="B27" s="245"/>
      <c r="C27" s="245">
        <v>3609.03</v>
      </c>
      <c r="D27" s="129">
        <f t="shared" si="2"/>
        <v>3609.03</v>
      </c>
    </row>
    <row r="28" spans="1:28" ht="24.95" customHeight="1" x14ac:dyDescent="0.25">
      <c r="A28" s="250" t="s">
        <v>418</v>
      </c>
      <c r="B28" s="245"/>
      <c r="C28" s="245">
        <v>382.97</v>
      </c>
      <c r="D28" s="129">
        <f t="shared" si="2"/>
        <v>382.97</v>
      </c>
      <c r="W28" s="241"/>
      <c r="X28" s="241"/>
      <c r="Y28" s="241"/>
      <c r="Z28" s="241"/>
      <c r="AA28" s="241"/>
      <c r="AB28" s="241"/>
    </row>
    <row r="29" spans="1:28" ht="24.95" customHeight="1" x14ac:dyDescent="0.25">
      <c r="A29" s="250" t="s">
        <v>456</v>
      </c>
      <c r="B29" s="245"/>
      <c r="C29" s="245">
        <v>110.52</v>
      </c>
      <c r="D29" s="386">
        <f t="shared" si="2"/>
        <v>110.52</v>
      </c>
      <c r="E29" t="s">
        <v>491</v>
      </c>
      <c r="W29" s="241"/>
      <c r="X29" s="241"/>
      <c r="Y29" s="241"/>
      <c r="Z29" s="241"/>
      <c r="AA29" s="241"/>
      <c r="AB29" s="241"/>
    </row>
    <row r="30" spans="1:28" ht="24.95" customHeight="1" x14ac:dyDescent="0.25">
      <c r="A30" s="250" t="s">
        <v>489</v>
      </c>
      <c r="B30" s="245"/>
      <c r="C30" s="385">
        <v>24.56</v>
      </c>
      <c r="D30" s="386">
        <f t="shared" ref="D30" si="3">C30</f>
        <v>24.56</v>
      </c>
      <c r="E30" t="s">
        <v>491</v>
      </c>
      <c r="W30" s="241"/>
      <c r="X30" s="241"/>
      <c r="Y30" s="241"/>
      <c r="Z30" s="241"/>
      <c r="AA30" s="241"/>
      <c r="AB30" s="241"/>
    </row>
    <row r="31" spans="1:28" ht="17.100000000000001" customHeight="1" x14ac:dyDescent="0.25">
      <c r="A31" s="255" t="s">
        <v>93</v>
      </c>
      <c r="B31" s="256"/>
      <c r="C31" s="256"/>
      <c r="D31" s="254">
        <f>D16+D18+D23</f>
        <v>146883.07</v>
      </c>
      <c r="W31" s="241"/>
      <c r="X31" s="241"/>
      <c r="Y31" s="241"/>
      <c r="Z31" s="241"/>
      <c r="AA31" s="241"/>
      <c r="AB31" s="241"/>
    </row>
    <row r="32" spans="1:28" ht="17.100000000000001" customHeight="1" x14ac:dyDescent="0.25">
      <c r="A32" s="534" t="s">
        <v>94</v>
      </c>
      <c r="B32" s="534"/>
      <c r="C32" s="534"/>
      <c r="D32" s="130">
        <f>C13-D31</f>
        <v>1532.3399999999965</v>
      </c>
      <c r="W32" s="241"/>
      <c r="X32" s="241"/>
      <c r="Y32" s="241"/>
      <c r="Z32" s="241"/>
      <c r="AA32" s="241"/>
      <c r="AB32" s="241"/>
    </row>
    <row r="33" spans="1:28" ht="8.25" customHeight="1" x14ac:dyDescent="0.25">
      <c r="A33" s="151"/>
      <c r="B33" s="151"/>
      <c r="C33" s="151"/>
      <c r="D33" s="251"/>
      <c r="W33" s="241"/>
      <c r="X33" s="241"/>
      <c r="Y33" s="241"/>
      <c r="Z33" s="241"/>
      <c r="AA33" s="241"/>
      <c r="AB33" s="241"/>
    </row>
    <row r="34" spans="1:28" ht="45.75" customHeight="1" x14ac:dyDescent="0.25">
      <c r="A34" s="252" t="s">
        <v>202</v>
      </c>
      <c r="B34" s="531" t="s">
        <v>252</v>
      </c>
      <c r="C34" s="531"/>
      <c r="D34" s="531"/>
      <c r="W34" s="241"/>
      <c r="X34" s="241"/>
      <c r="Y34" s="241"/>
      <c r="Z34" s="241"/>
      <c r="AA34" s="241"/>
      <c r="AB34" s="241"/>
    </row>
    <row r="35" spans="1:28" ht="33.75" customHeight="1" x14ac:dyDescent="0.25">
      <c r="A35" s="253" t="s">
        <v>174</v>
      </c>
      <c r="B35" s="532" t="s">
        <v>174</v>
      </c>
      <c r="C35" s="532"/>
      <c r="D35" s="532"/>
      <c r="W35" s="241"/>
      <c r="X35" s="241"/>
      <c r="Y35" s="241"/>
      <c r="Z35" s="241"/>
      <c r="AA35" s="241"/>
      <c r="AB35" s="241"/>
    </row>
    <row r="36" spans="1:28" customFormat="1" ht="17.25" customHeight="1" x14ac:dyDescent="0.25"/>
    <row r="37" spans="1:28" customFormat="1" ht="17.25" customHeight="1" x14ac:dyDescent="0.25"/>
    <row r="38" spans="1:28" customFormat="1" ht="17.25" customHeight="1" x14ac:dyDescent="0.25"/>
    <row r="39" spans="1:28" customFormat="1" ht="17.25" customHeight="1" x14ac:dyDescent="0.25"/>
    <row r="40" spans="1:28" customFormat="1" ht="17.25" customHeight="1" x14ac:dyDescent="0.25"/>
    <row r="41" spans="1:28" customFormat="1" ht="17.25" customHeight="1" x14ac:dyDescent="0.25"/>
    <row r="42" spans="1:28" customFormat="1" ht="17.25" customHeight="1" x14ac:dyDescent="0.25"/>
    <row r="43" spans="1:28" customFormat="1" ht="17.25" customHeight="1" x14ac:dyDescent="0.25"/>
    <row r="44" spans="1:28" customFormat="1" ht="17.25" customHeight="1" x14ac:dyDescent="0.25"/>
    <row r="45" spans="1:28" customFormat="1" ht="17.25" customHeight="1" x14ac:dyDescent="0.25"/>
    <row r="46" spans="1:28" customFormat="1" ht="17.25" customHeight="1" x14ac:dyDescent="0.25"/>
    <row r="47" spans="1:28" customFormat="1" ht="17.25" customHeight="1" x14ac:dyDescent="0.25"/>
    <row r="48" spans="1:28" customFormat="1" ht="17.25" customHeight="1" x14ac:dyDescent="0.25"/>
    <row r="49" customFormat="1" ht="17.25" customHeight="1" x14ac:dyDescent="0.25"/>
    <row r="50" customFormat="1" ht="17.25" customHeight="1" x14ac:dyDescent="0.25"/>
    <row r="51" customFormat="1" ht="17.25" customHeight="1" x14ac:dyDescent="0.25"/>
    <row r="52" customFormat="1" ht="17.25" customHeight="1" x14ac:dyDescent="0.25"/>
    <row r="53" customFormat="1" ht="17.25" customHeight="1" x14ac:dyDescent="0.25"/>
    <row r="54" customFormat="1" ht="17.25" customHeight="1" x14ac:dyDescent="0.25"/>
    <row r="55" customFormat="1" ht="17.25" customHeight="1" x14ac:dyDescent="0.25"/>
    <row r="56" customFormat="1" ht="17.25" customHeight="1" x14ac:dyDescent="0.25"/>
    <row r="57" customFormat="1" ht="17.25" customHeight="1" x14ac:dyDescent="0.25"/>
    <row r="58" customFormat="1" ht="17.25" customHeight="1" x14ac:dyDescent="0.25"/>
    <row r="59" customFormat="1" ht="17.25" customHeight="1" x14ac:dyDescent="0.25"/>
    <row r="60" customFormat="1" ht="17.25" customHeight="1" x14ac:dyDescent="0.25"/>
  </sheetData>
  <mergeCells count="22">
    <mergeCell ref="A2:D2"/>
    <mergeCell ref="C10:D10"/>
    <mergeCell ref="C11:D11"/>
    <mergeCell ref="C12:D12"/>
    <mergeCell ref="A4:C5"/>
    <mergeCell ref="C6:D6"/>
    <mergeCell ref="A7:B7"/>
    <mergeCell ref="C7:D7"/>
    <mergeCell ref="A8:B8"/>
    <mergeCell ref="C8:D8"/>
    <mergeCell ref="A6:B6"/>
    <mergeCell ref="A3:D3"/>
    <mergeCell ref="B34:D34"/>
    <mergeCell ref="B35:D35"/>
    <mergeCell ref="C9:D9"/>
    <mergeCell ref="A32:C32"/>
    <mergeCell ref="A16:C16"/>
    <mergeCell ref="A18:C18"/>
    <mergeCell ref="A23:C23"/>
    <mergeCell ref="C13:D13"/>
    <mergeCell ref="A13:B13"/>
    <mergeCell ref="A14:D14"/>
  </mergeCells>
  <pageMargins left="0.511811024" right="0.511811024" top="1.2916666666666667" bottom="0.78740157499999996" header="0.31496062000000002" footer="0.31496062000000002"/>
  <pageSetup paperSize="9" orientation="portrait" r:id="rId1"/>
  <headerFooter>
    <oddHeader>&amp;L&amp;G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3"/>
  <sheetViews>
    <sheetView zoomScaleNormal="100" workbookViewId="0">
      <selection sqref="A1:J1"/>
    </sheetView>
  </sheetViews>
  <sheetFormatPr defaultRowHeight="15" x14ac:dyDescent="0.25"/>
  <cols>
    <col min="1" max="1" width="8.85546875" style="24" customWidth="1"/>
    <col min="2" max="2" width="42.7109375" style="24" customWidth="1"/>
    <col min="3" max="3" width="7.42578125" style="24" customWidth="1"/>
    <col min="4" max="4" width="8.140625" style="24" customWidth="1"/>
    <col min="5" max="5" width="11.5703125" style="24" customWidth="1"/>
    <col min="6" max="6" width="12" style="24" customWidth="1"/>
    <col min="7" max="7" width="16.42578125" style="24" customWidth="1"/>
    <col min="8" max="8" width="12" style="24" customWidth="1"/>
    <col min="9" max="10" width="12" style="24" bestFit="1" customWidth="1"/>
    <col min="11" max="16384" width="9.140625" style="24"/>
  </cols>
  <sheetData>
    <row r="1" spans="1:12" ht="37.5" customHeight="1" x14ac:dyDescent="0.25">
      <c r="A1" s="561" t="s">
        <v>95</v>
      </c>
      <c r="B1" s="561"/>
      <c r="C1" s="561"/>
      <c r="D1" s="561"/>
      <c r="E1" s="561"/>
      <c r="F1" s="561"/>
      <c r="G1" s="561"/>
      <c r="H1" s="561"/>
      <c r="I1" s="561"/>
      <c r="J1" s="561"/>
      <c r="K1" s="33"/>
      <c r="L1" s="25"/>
    </row>
    <row r="2" spans="1:12" x14ac:dyDescent="0.25">
      <c r="A2" s="549" t="s">
        <v>96</v>
      </c>
      <c r="B2" s="549"/>
      <c r="C2" s="549"/>
      <c r="D2" s="549"/>
      <c r="E2" s="549"/>
      <c r="F2" s="549"/>
      <c r="G2" s="549"/>
      <c r="H2" s="549"/>
      <c r="I2" s="549"/>
      <c r="J2" s="549"/>
      <c r="K2" s="33"/>
    </row>
    <row r="3" spans="1:12" ht="25.5" x14ac:dyDescent="0.25">
      <c r="A3" s="42" t="s">
        <v>97</v>
      </c>
      <c r="B3" s="562" t="s">
        <v>165</v>
      </c>
      <c r="C3" s="563"/>
      <c r="D3" s="563"/>
      <c r="E3" s="563"/>
      <c r="F3" s="563"/>
      <c r="G3" s="563"/>
      <c r="H3" s="563"/>
      <c r="I3" s="563"/>
      <c r="J3" s="564"/>
      <c r="K3" s="33"/>
    </row>
    <row r="4" spans="1:12" x14ac:dyDescent="0.25">
      <c r="A4" s="565" t="s">
        <v>313</v>
      </c>
      <c r="B4" s="565"/>
      <c r="C4" s="565"/>
      <c r="D4" s="566" t="s">
        <v>98</v>
      </c>
      <c r="E4" s="566"/>
      <c r="F4" s="566"/>
      <c r="G4" s="566"/>
      <c r="H4" s="566" t="s">
        <v>334</v>
      </c>
      <c r="I4" s="566"/>
      <c r="J4" s="566"/>
      <c r="K4" s="33"/>
    </row>
    <row r="5" spans="1:12" ht="38.25" x14ac:dyDescent="0.25">
      <c r="A5" s="102" t="s">
        <v>99</v>
      </c>
      <c r="B5" s="553" t="s">
        <v>100</v>
      </c>
      <c r="C5" s="553"/>
      <c r="D5" s="552" t="s">
        <v>101</v>
      </c>
      <c r="E5" s="552"/>
      <c r="F5" s="102" t="s">
        <v>102</v>
      </c>
      <c r="G5" s="102" t="s">
        <v>103</v>
      </c>
      <c r="H5" s="41" t="s">
        <v>104</v>
      </c>
      <c r="I5" s="552" t="s">
        <v>105</v>
      </c>
      <c r="J5" s="552"/>
      <c r="K5" s="34"/>
    </row>
    <row r="6" spans="1:12" x14ac:dyDescent="0.25">
      <c r="A6" s="101">
        <v>1</v>
      </c>
      <c r="B6" s="558" t="s">
        <v>317</v>
      </c>
      <c r="C6" s="559"/>
      <c r="D6" s="560" t="s">
        <v>318</v>
      </c>
      <c r="E6" s="560"/>
      <c r="F6" s="239" t="s">
        <v>319</v>
      </c>
      <c r="G6" s="239" t="s">
        <v>320</v>
      </c>
      <c r="H6" s="101"/>
      <c r="I6" s="560"/>
      <c r="J6" s="560"/>
      <c r="K6" s="34"/>
    </row>
    <row r="7" spans="1:12" x14ac:dyDescent="0.25">
      <c r="A7" s="101">
        <v>2</v>
      </c>
      <c r="B7" s="558" t="s">
        <v>321</v>
      </c>
      <c r="C7" s="559"/>
      <c r="D7" s="560" t="s">
        <v>314</v>
      </c>
      <c r="E7" s="560"/>
      <c r="F7" s="243" t="s">
        <v>315</v>
      </c>
      <c r="G7" s="38" t="s">
        <v>316</v>
      </c>
      <c r="H7" s="101"/>
      <c r="I7" s="560"/>
      <c r="J7" s="560"/>
      <c r="K7" s="34"/>
    </row>
    <row r="8" spans="1:12" x14ac:dyDescent="0.25">
      <c r="A8" s="101">
        <v>3</v>
      </c>
      <c r="B8" s="558" t="s">
        <v>322</v>
      </c>
      <c r="C8" s="559"/>
      <c r="D8" s="560" t="s">
        <v>323</v>
      </c>
      <c r="E8" s="560"/>
      <c r="F8" s="38" t="s">
        <v>324</v>
      </c>
      <c r="G8" s="38" t="s">
        <v>325</v>
      </c>
      <c r="H8" s="101"/>
      <c r="I8" s="560"/>
      <c r="J8" s="560"/>
      <c r="K8" s="34"/>
    </row>
    <row r="9" spans="1:12" x14ac:dyDescent="0.25">
      <c r="A9" s="34"/>
      <c r="B9" s="35"/>
      <c r="C9" s="35"/>
      <c r="D9" s="35"/>
      <c r="E9" s="35"/>
      <c r="F9" s="36"/>
      <c r="G9" s="36"/>
      <c r="H9" s="36"/>
      <c r="I9" s="37"/>
      <c r="J9" s="100"/>
      <c r="K9" s="33"/>
    </row>
    <row r="10" spans="1:12" x14ac:dyDescent="0.25">
      <c r="A10" s="552" t="s">
        <v>2</v>
      </c>
      <c r="B10" s="552" t="s">
        <v>106</v>
      </c>
      <c r="C10" s="553" t="s">
        <v>107</v>
      </c>
      <c r="D10" s="552" t="s">
        <v>108</v>
      </c>
      <c r="E10" s="552" t="str">
        <f>B6</f>
        <v>J.A.F DE LIMA-FERRAZ</v>
      </c>
      <c r="F10" s="552"/>
      <c r="G10" s="552" t="str">
        <f>B7</f>
        <v>DISBRAL DISTRIBUIDORA BRASILEIRA LTDA</v>
      </c>
      <c r="H10" s="552"/>
      <c r="I10" s="552" t="str">
        <f>B8</f>
        <v>MAGALHÃES COMERCIO DE PAPELARIA LTDA</v>
      </c>
      <c r="J10" s="552"/>
      <c r="K10" s="33"/>
    </row>
    <row r="11" spans="1:12" ht="25.5" x14ac:dyDescent="0.25">
      <c r="A11" s="552"/>
      <c r="B11" s="552"/>
      <c r="C11" s="553"/>
      <c r="D11" s="554"/>
      <c r="E11" s="41" t="s">
        <v>109</v>
      </c>
      <c r="F11" s="41" t="s">
        <v>110</v>
      </c>
      <c r="G11" s="78" t="s">
        <v>109</v>
      </c>
      <c r="H11" s="78" t="s">
        <v>110</v>
      </c>
      <c r="I11" s="41" t="s">
        <v>109</v>
      </c>
      <c r="J11" s="41" t="s">
        <v>110</v>
      </c>
      <c r="K11" s="33"/>
    </row>
    <row r="12" spans="1:12" x14ac:dyDescent="0.25">
      <c r="A12" s="103">
        <v>1</v>
      </c>
      <c r="B12" s="96" t="s">
        <v>326</v>
      </c>
      <c r="C12" s="104" t="s">
        <v>327</v>
      </c>
      <c r="D12" s="105">
        <v>1</v>
      </c>
      <c r="E12" s="106">
        <v>16.2</v>
      </c>
      <c r="F12" s="107">
        <f>E12*D12</f>
        <v>16.2</v>
      </c>
      <c r="G12" s="108">
        <v>16.5</v>
      </c>
      <c r="H12" s="108">
        <v>16.5</v>
      </c>
      <c r="I12" s="108">
        <v>14.9</v>
      </c>
      <c r="J12" s="108">
        <v>14.9</v>
      </c>
      <c r="K12" s="33"/>
    </row>
    <row r="13" spans="1:12" x14ac:dyDescent="0.25">
      <c r="A13" s="103">
        <v>2</v>
      </c>
      <c r="B13" s="96" t="s">
        <v>328</v>
      </c>
      <c r="C13" s="104" t="s">
        <v>329</v>
      </c>
      <c r="D13" s="105">
        <v>1</v>
      </c>
      <c r="E13" s="106">
        <v>24.76</v>
      </c>
      <c r="F13" s="107">
        <f t="shared" ref="F13:F16" si="0">E13*D13</f>
        <v>24.76</v>
      </c>
      <c r="G13" s="108">
        <v>0.25</v>
      </c>
      <c r="H13" s="108">
        <v>0.25</v>
      </c>
      <c r="I13" s="108">
        <v>27.05</v>
      </c>
      <c r="J13" s="108">
        <v>27.05</v>
      </c>
      <c r="K13" s="33"/>
    </row>
    <row r="14" spans="1:12" x14ac:dyDescent="0.25">
      <c r="A14" s="103">
        <v>3</v>
      </c>
      <c r="B14" s="96" t="s">
        <v>330</v>
      </c>
      <c r="C14" s="104" t="s">
        <v>331</v>
      </c>
      <c r="D14" s="105">
        <v>1</v>
      </c>
      <c r="E14" s="106">
        <v>19.28</v>
      </c>
      <c r="F14" s="107">
        <f t="shared" si="0"/>
        <v>19.28</v>
      </c>
      <c r="G14" s="108">
        <v>0.42</v>
      </c>
      <c r="H14" s="108">
        <v>0.42</v>
      </c>
      <c r="I14" s="108">
        <v>14.7</v>
      </c>
      <c r="J14" s="108">
        <v>14.7</v>
      </c>
      <c r="K14" s="33"/>
    </row>
    <row r="15" spans="1:12" x14ac:dyDescent="0.25">
      <c r="A15" s="103">
        <v>4</v>
      </c>
      <c r="B15" s="96" t="s">
        <v>332</v>
      </c>
      <c r="C15" s="104" t="s">
        <v>331</v>
      </c>
      <c r="D15" s="105">
        <v>1</v>
      </c>
      <c r="E15" s="106">
        <v>72.66</v>
      </c>
      <c r="F15" s="107">
        <f t="shared" si="0"/>
        <v>72.66</v>
      </c>
      <c r="G15" s="108">
        <v>1.2</v>
      </c>
      <c r="H15" s="108">
        <v>1.2</v>
      </c>
      <c r="I15" s="108">
        <v>72.069999999999993</v>
      </c>
      <c r="J15" s="108">
        <v>72.069999999999993</v>
      </c>
      <c r="K15" s="33"/>
    </row>
    <row r="16" spans="1:12" x14ac:dyDescent="0.25">
      <c r="A16" s="103">
        <v>5</v>
      </c>
      <c r="B16" s="96" t="s">
        <v>333</v>
      </c>
      <c r="C16" s="104" t="s">
        <v>107</v>
      </c>
      <c r="D16" s="105">
        <v>1</v>
      </c>
      <c r="E16" s="106">
        <v>2.72</v>
      </c>
      <c r="F16" s="107">
        <f t="shared" si="0"/>
        <v>2.72</v>
      </c>
      <c r="G16" s="108">
        <v>2.5</v>
      </c>
      <c r="H16" s="108">
        <v>2.5</v>
      </c>
      <c r="I16" s="108">
        <v>2.4900000000000002</v>
      </c>
      <c r="J16" s="108">
        <v>2.4900000000000002</v>
      </c>
      <c r="K16" s="33"/>
    </row>
    <row r="17" spans="1:12" x14ac:dyDescent="0.25">
      <c r="A17" s="551" t="s">
        <v>111</v>
      </c>
      <c r="B17" s="551"/>
      <c r="C17" s="551"/>
      <c r="D17" s="551"/>
      <c r="E17" s="77"/>
      <c r="F17" s="77">
        <f>SUM(F12:F16)</f>
        <v>135.62</v>
      </c>
      <c r="G17" s="79">
        <f>SUM(G12:G16)</f>
        <v>20.87</v>
      </c>
      <c r="H17" s="80">
        <f>SUM(H12:H16)</f>
        <v>20.87</v>
      </c>
      <c r="I17" s="76">
        <f>SUM(I12:I16)</f>
        <v>131.21</v>
      </c>
      <c r="J17" s="81">
        <f>SUM(J12:J16)</f>
        <v>131.21</v>
      </c>
      <c r="K17" s="33"/>
      <c r="L17" s="45"/>
    </row>
    <row r="18" spans="1:12" x14ac:dyDescent="0.25">
      <c r="A18" s="555"/>
      <c r="B18" s="555"/>
      <c r="C18" s="556"/>
      <c r="D18" s="556"/>
      <c r="E18" s="556"/>
      <c r="F18" s="556"/>
      <c r="G18" s="556"/>
      <c r="H18" s="556"/>
      <c r="I18" s="556"/>
      <c r="J18" s="33"/>
      <c r="K18" s="33"/>
    </row>
    <row r="19" spans="1:12" x14ac:dyDescent="0.25">
      <c r="A19" s="557" t="s">
        <v>112</v>
      </c>
      <c r="B19" s="557"/>
      <c r="C19" s="557"/>
      <c r="D19" s="557"/>
      <c r="E19" s="557"/>
      <c r="F19" s="557"/>
      <c r="G19" s="557"/>
      <c r="H19" s="557"/>
      <c r="I19" s="557"/>
      <c r="J19" s="557"/>
      <c r="K19" s="33"/>
    </row>
    <row r="20" spans="1:12" x14ac:dyDescent="0.25">
      <c r="A20" s="551" t="s">
        <v>113</v>
      </c>
      <c r="B20" s="551"/>
      <c r="C20" s="551"/>
      <c r="D20" s="551"/>
      <c r="E20" s="551"/>
      <c r="F20" s="551" t="s">
        <v>114</v>
      </c>
      <c r="G20" s="551"/>
      <c r="H20" s="551"/>
      <c r="I20" s="551"/>
      <c r="J20" s="551"/>
      <c r="K20" s="33"/>
    </row>
    <row r="21" spans="1:12" x14ac:dyDescent="0.25">
      <c r="A21" s="547" t="s">
        <v>321</v>
      </c>
      <c r="B21" s="547"/>
      <c r="C21" s="547"/>
      <c r="D21" s="547"/>
      <c r="E21" s="547"/>
      <c r="F21" s="548">
        <v>20.87</v>
      </c>
      <c r="G21" s="549"/>
      <c r="H21" s="549"/>
      <c r="I21" s="549"/>
      <c r="J21" s="549"/>
      <c r="K21" s="33"/>
    </row>
    <row r="22" spans="1:12" x14ac:dyDescent="0.25">
      <c r="A22" s="550"/>
      <c r="B22" s="550"/>
      <c r="C22" s="550"/>
      <c r="D22" s="550"/>
      <c r="E22" s="550"/>
      <c r="F22" s="550"/>
      <c r="G22" s="550"/>
      <c r="H22" s="550"/>
      <c r="I22" s="550"/>
      <c r="J22" s="550"/>
      <c r="K22" s="33"/>
    </row>
    <row r="23" spans="1:12" x14ac:dyDescent="0.25">
      <c r="A23" s="547" t="s">
        <v>115</v>
      </c>
      <c r="B23" s="547"/>
      <c r="C23" s="547"/>
      <c r="D23" s="547"/>
      <c r="E23" s="547"/>
      <c r="F23" s="547"/>
      <c r="G23" s="547"/>
      <c r="H23" s="547"/>
      <c r="I23" s="547"/>
      <c r="J23" s="547"/>
      <c r="K23" s="33"/>
    </row>
    <row r="24" spans="1:12" ht="33" customHeight="1" x14ac:dyDescent="0.25">
      <c r="A24" s="457" t="s">
        <v>137</v>
      </c>
      <c r="B24" s="457"/>
      <c r="C24" s="457"/>
      <c r="D24" s="457"/>
      <c r="E24" s="457"/>
      <c r="F24" s="457" t="s">
        <v>253</v>
      </c>
      <c r="G24" s="457"/>
      <c r="H24" s="457"/>
      <c r="I24" s="457"/>
      <c r="J24" s="457"/>
      <c r="K24" s="25"/>
    </row>
    <row r="25" spans="1:12" ht="33.75" customHeight="1" x14ac:dyDescent="0.25">
      <c r="A25" s="546" t="s">
        <v>169</v>
      </c>
      <c r="B25" s="546"/>
      <c r="C25" s="546"/>
      <c r="D25" s="546"/>
      <c r="E25" s="546"/>
      <c r="F25" s="546" t="s">
        <v>169</v>
      </c>
      <c r="G25" s="546"/>
      <c r="H25" s="546"/>
      <c r="I25" s="546"/>
      <c r="J25" s="546"/>
      <c r="K25" s="25"/>
    </row>
    <row r="26" spans="1:12" ht="33.75" customHeight="1" x14ac:dyDescent="0.25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25"/>
    </row>
    <row r="27" spans="1:12" x14ac:dyDescent="0.25">
      <c r="K27" s="34"/>
    </row>
    <row r="28" spans="1:12" x14ac:dyDescent="0.25">
      <c r="K28" s="34"/>
    </row>
    <row r="29" spans="1:12" ht="28.5" customHeight="1" x14ac:dyDescent="0.25">
      <c r="K29" s="34"/>
    </row>
    <row r="30" spans="1:12" x14ac:dyDescent="0.25">
      <c r="K30" s="34"/>
    </row>
    <row r="31" spans="1:12" x14ac:dyDescent="0.25">
      <c r="B31" s="75"/>
      <c r="C31" s="75"/>
      <c r="D31" s="75"/>
      <c r="E31" s="75"/>
      <c r="F31" s="75"/>
      <c r="G31" s="75"/>
      <c r="H31" s="75"/>
      <c r="K31" s="25"/>
    </row>
    <row r="32" spans="1:12" x14ac:dyDescent="0.25">
      <c r="B32" s="75"/>
      <c r="C32" s="75"/>
      <c r="D32" s="75"/>
      <c r="E32" s="75"/>
      <c r="F32" s="75"/>
      <c r="G32" s="75"/>
      <c r="H32" s="75"/>
      <c r="K32" s="25"/>
      <c r="L32" s="25"/>
    </row>
    <row r="33" spans="2:12" x14ac:dyDescent="0.25">
      <c r="B33" s="75"/>
      <c r="C33" s="75"/>
      <c r="D33" s="75"/>
      <c r="E33" s="75"/>
      <c r="F33" s="75"/>
      <c r="G33" s="75"/>
      <c r="H33" s="75"/>
      <c r="K33" s="25"/>
      <c r="L33" s="25"/>
    </row>
    <row r="34" spans="2:12" x14ac:dyDescent="0.25">
      <c r="K34" s="25"/>
      <c r="L34" s="25"/>
    </row>
    <row r="35" spans="2:12" x14ac:dyDescent="0.25">
      <c r="K35" s="25"/>
      <c r="L35" s="25"/>
    </row>
    <row r="36" spans="2:12" x14ac:dyDescent="0.25">
      <c r="K36" s="25"/>
      <c r="L36" s="25"/>
    </row>
    <row r="37" spans="2:12" x14ac:dyDescent="0.25">
      <c r="K37" s="25"/>
      <c r="L37" s="25"/>
    </row>
    <row r="38" spans="2:12" x14ac:dyDescent="0.25">
      <c r="K38" s="25"/>
      <c r="L38" s="25"/>
    </row>
    <row r="39" spans="2:12" x14ac:dyDescent="0.25">
      <c r="K39" s="25"/>
      <c r="L39" s="25"/>
    </row>
    <row r="40" spans="2:12" x14ac:dyDescent="0.25">
      <c r="K40" s="25"/>
      <c r="L40" s="25"/>
    </row>
    <row r="41" spans="2:12" x14ac:dyDescent="0.25">
      <c r="K41" s="25"/>
      <c r="L41" s="25"/>
    </row>
    <row r="42" spans="2:12" x14ac:dyDescent="0.25">
      <c r="K42" s="25"/>
      <c r="L42" s="25"/>
    </row>
    <row r="43" spans="2:12" x14ac:dyDescent="0.25">
      <c r="K43" s="25"/>
      <c r="L43" s="25"/>
    </row>
    <row r="44" spans="2:12" x14ac:dyDescent="0.25">
      <c r="K44" s="25"/>
      <c r="L44" s="25"/>
    </row>
    <row r="45" spans="2:12" x14ac:dyDescent="0.25">
      <c r="K45" s="25"/>
      <c r="L45" s="25"/>
    </row>
    <row r="46" spans="2:12" x14ac:dyDescent="0.25">
      <c r="K46" s="25"/>
      <c r="L46" s="25"/>
    </row>
    <row r="47" spans="2:12" x14ac:dyDescent="0.25">
      <c r="K47" s="25"/>
      <c r="L47" s="25"/>
    </row>
    <row r="48" spans="2:12" x14ac:dyDescent="0.25">
      <c r="K48" s="25"/>
      <c r="L48" s="25"/>
    </row>
    <row r="49" spans="11:12" x14ac:dyDescent="0.25">
      <c r="K49" s="25"/>
      <c r="L49" s="25"/>
    </row>
    <row r="50" spans="11:12" x14ac:dyDescent="0.25">
      <c r="K50" s="25"/>
      <c r="L50" s="25"/>
    </row>
    <row r="51" spans="11:12" x14ac:dyDescent="0.25">
      <c r="K51" s="25"/>
      <c r="L51" s="25"/>
    </row>
    <row r="52" spans="11:12" x14ac:dyDescent="0.25">
      <c r="K52" s="25"/>
      <c r="L52" s="25"/>
    </row>
    <row r="53" spans="11:12" x14ac:dyDescent="0.25">
      <c r="K53" s="25"/>
      <c r="L53" s="25"/>
    </row>
  </sheetData>
  <mergeCells count="39">
    <mergeCell ref="A1:J1"/>
    <mergeCell ref="A2:J2"/>
    <mergeCell ref="B3:J3"/>
    <mergeCell ref="A4:C4"/>
    <mergeCell ref="D4:G4"/>
    <mergeCell ref="H4:J4"/>
    <mergeCell ref="B5:C5"/>
    <mergeCell ref="D5:E5"/>
    <mergeCell ref="I5:J5"/>
    <mergeCell ref="B6:C6"/>
    <mergeCell ref="D6:E6"/>
    <mergeCell ref="I6:J6"/>
    <mergeCell ref="B7:C7"/>
    <mergeCell ref="D7:E7"/>
    <mergeCell ref="I7:J7"/>
    <mergeCell ref="B8:C8"/>
    <mergeCell ref="D8:E8"/>
    <mergeCell ref="I8:J8"/>
    <mergeCell ref="A20:E20"/>
    <mergeCell ref="F20:J20"/>
    <mergeCell ref="A10:A11"/>
    <mergeCell ref="B10:B11"/>
    <mergeCell ref="C10:C11"/>
    <mergeCell ref="D10:D11"/>
    <mergeCell ref="E10:F10"/>
    <mergeCell ref="G10:H10"/>
    <mergeCell ref="I10:J10"/>
    <mergeCell ref="A17:D17"/>
    <mergeCell ref="A18:B18"/>
    <mergeCell ref="C18:I18"/>
    <mergeCell ref="A19:J19"/>
    <mergeCell ref="A25:E25"/>
    <mergeCell ref="F25:J25"/>
    <mergeCell ref="A21:E21"/>
    <mergeCell ref="F21:J21"/>
    <mergeCell ref="A22:J22"/>
    <mergeCell ref="A23:J23"/>
    <mergeCell ref="A24:E24"/>
    <mergeCell ref="F24:J24"/>
  </mergeCells>
  <pageMargins left="0.51181102362204722" right="0.51181102362204722" top="0.78740157480314965" bottom="0.78740157480314965" header="0.31496062992125984" footer="0.31496062992125984"/>
  <pageSetup paperSize="9" scale="95" orientation="landscape" r:id="rId1"/>
  <headerFooter>
    <oddHeader>&amp;L&amp;G</oddHeader>
  </headerFooter>
  <legacy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67"/>
  <sheetViews>
    <sheetView workbookViewId="0">
      <selection activeCell="O9" sqref="O9"/>
    </sheetView>
  </sheetViews>
  <sheetFormatPr defaultRowHeight="15" x14ac:dyDescent="0.2"/>
  <cols>
    <col min="1" max="1" width="11.140625" style="1" bestFit="1" customWidth="1"/>
    <col min="2" max="3" width="9.140625" style="1"/>
    <col min="4" max="4" width="10" style="1" customWidth="1"/>
    <col min="5" max="5" width="14.85546875" style="1" customWidth="1"/>
    <col min="6" max="6" width="15.140625" style="1" customWidth="1"/>
    <col min="7" max="8" width="9.140625" style="1"/>
    <col min="9" max="9" width="8.85546875" style="1" customWidth="1"/>
    <col min="10" max="10" width="10.140625" style="1" customWidth="1"/>
    <col min="11" max="11" width="10.28515625" style="1" customWidth="1"/>
    <col min="12" max="12" width="13.42578125" style="1" customWidth="1"/>
    <col min="13" max="16384" width="9.140625" style="1"/>
  </cols>
  <sheetData>
    <row r="1" spans="1:12" ht="37.5" customHeight="1" x14ac:dyDescent="0.2">
      <c r="A1" s="512" t="s">
        <v>116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12" ht="15.75" x14ac:dyDescent="0.2">
      <c r="A2" s="511" t="s">
        <v>117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</row>
    <row r="3" spans="1:12" x14ac:dyDescent="0.2">
      <c r="A3" s="568"/>
      <c r="B3" s="569"/>
      <c r="C3" s="569"/>
      <c r="D3" s="569"/>
      <c r="E3" s="569"/>
      <c r="F3" s="569"/>
      <c r="G3" s="569"/>
      <c r="H3" s="569"/>
      <c r="I3" s="569"/>
      <c r="J3" s="569"/>
      <c r="K3" s="569"/>
      <c r="L3" s="570"/>
    </row>
    <row r="4" spans="1:12" ht="15.75" x14ac:dyDescent="0.2">
      <c r="A4" s="503" t="s">
        <v>177</v>
      </c>
      <c r="B4" s="502"/>
      <c r="C4" s="502"/>
      <c r="D4" s="502"/>
      <c r="E4" s="502"/>
      <c r="F4" s="502"/>
      <c r="G4" s="502"/>
      <c r="H4" s="502"/>
      <c r="I4" s="502"/>
      <c r="J4" s="503" t="s">
        <v>235</v>
      </c>
      <c r="K4" s="502"/>
      <c r="L4" s="502"/>
    </row>
    <row r="5" spans="1:12" ht="60" x14ac:dyDescent="0.2">
      <c r="A5" s="32" t="s">
        <v>118</v>
      </c>
      <c r="B5" s="32" t="s">
        <v>7</v>
      </c>
      <c r="C5" s="32" t="s">
        <v>119</v>
      </c>
      <c r="D5" s="32" t="s">
        <v>120</v>
      </c>
      <c r="E5" s="32" t="s">
        <v>121</v>
      </c>
      <c r="F5" s="32" t="s">
        <v>122</v>
      </c>
      <c r="G5" s="32" t="s">
        <v>123</v>
      </c>
      <c r="H5" s="32" t="s">
        <v>124</v>
      </c>
      <c r="I5" s="32" t="s">
        <v>125</v>
      </c>
      <c r="J5" s="32" t="s">
        <v>126</v>
      </c>
      <c r="K5" s="32" t="s">
        <v>127</v>
      </c>
      <c r="L5" s="32" t="s">
        <v>128</v>
      </c>
    </row>
    <row r="6" spans="1:12" x14ac:dyDescent="0.2">
      <c r="A6" s="6"/>
      <c r="B6" s="6"/>
      <c r="C6" s="6"/>
      <c r="D6" s="6"/>
      <c r="E6" s="6"/>
      <c r="F6" s="6"/>
      <c r="G6" s="6"/>
      <c r="H6" s="6"/>
      <c r="I6" s="31"/>
      <c r="J6" s="6"/>
      <c r="K6" s="6"/>
      <c r="L6" s="31"/>
    </row>
    <row r="7" spans="1:12" x14ac:dyDescent="0.2">
      <c r="A7" s="6"/>
      <c r="B7" s="6"/>
      <c r="C7" s="6"/>
      <c r="D7" s="6"/>
      <c r="E7" s="6"/>
      <c r="F7" s="6"/>
      <c r="G7" s="6"/>
      <c r="H7" s="6"/>
      <c r="I7" s="31"/>
      <c r="J7" s="6"/>
      <c r="K7" s="6"/>
      <c r="L7" s="31"/>
    </row>
    <row r="8" spans="1:12" ht="15.75" x14ac:dyDescent="0.2">
      <c r="A8" s="6"/>
      <c r="B8" s="6"/>
      <c r="C8" s="6"/>
      <c r="D8" s="567" t="s">
        <v>134</v>
      </c>
      <c r="E8" s="567"/>
      <c r="F8" s="567"/>
      <c r="G8" s="567"/>
      <c r="H8" s="567"/>
      <c r="I8" s="31"/>
      <c r="J8" s="6"/>
      <c r="K8" s="6"/>
      <c r="L8" s="31"/>
    </row>
    <row r="9" spans="1:12" x14ac:dyDescent="0.2">
      <c r="A9" s="6"/>
      <c r="B9" s="6"/>
      <c r="C9" s="6"/>
      <c r="D9" s="6"/>
      <c r="E9" s="6"/>
      <c r="F9" s="6"/>
      <c r="G9" s="6"/>
      <c r="H9" s="6"/>
      <c r="I9" s="31"/>
      <c r="J9" s="6"/>
      <c r="K9" s="6"/>
      <c r="L9" s="31"/>
    </row>
    <row r="10" spans="1:12" x14ac:dyDescent="0.2">
      <c r="A10" s="6"/>
      <c r="B10" s="6"/>
      <c r="C10" s="6"/>
      <c r="D10" s="6"/>
      <c r="E10" s="6"/>
      <c r="F10" s="6"/>
      <c r="G10" s="6"/>
      <c r="H10" s="6"/>
      <c r="I10" s="31"/>
      <c r="J10" s="6"/>
      <c r="K10" s="6"/>
      <c r="L10" s="31"/>
    </row>
    <row r="11" spans="1:12" x14ac:dyDescent="0.2">
      <c r="A11" s="6"/>
      <c r="B11" s="6"/>
      <c r="C11" s="6"/>
      <c r="D11" s="6"/>
      <c r="E11" s="6"/>
      <c r="F11" s="6"/>
      <c r="G11" s="6"/>
      <c r="H11" s="6"/>
      <c r="I11" s="31"/>
      <c r="J11" s="6"/>
      <c r="K11" s="6"/>
      <c r="L11" s="31"/>
    </row>
    <row r="12" spans="1:12" x14ac:dyDescent="0.2">
      <c r="A12" s="6"/>
      <c r="B12" s="6"/>
      <c r="C12" s="6"/>
      <c r="D12" s="6"/>
      <c r="E12" s="6"/>
      <c r="F12" s="6"/>
      <c r="G12" s="6"/>
      <c r="H12" s="6"/>
      <c r="I12" s="31"/>
      <c r="J12" s="6"/>
      <c r="K12" s="6"/>
      <c r="L12" s="31"/>
    </row>
    <row r="13" spans="1:12" ht="15.75" x14ac:dyDescent="0.2">
      <c r="A13" s="578" t="s">
        <v>10</v>
      </c>
      <c r="B13" s="578"/>
      <c r="C13" s="578"/>
      <c r="D13" s="578"/>
      <c r="E13" s="578"/>
      <c r="F13" s="578"/>
      <c r="G13" s="578"/>
      <c r="H13" s="578"/>
      <c r="I13" s="578"/>
      <c r="J13" s="578"/>
      <c r="K13" s="578"/>
      <c r="L13" s="31">
        <v>0</v>
      </c>
    </row>
    <row r="14" spans="1:12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32.25" customHeight="1" x14ac:dyDescent="0.2">
      <c r="A15" s="572" t="s">
        <v>176</v>
      </c>
      <c r="B15" s="573"/>
      <c r="C15" s="573"/>
      <c r="D15" s="573"/>
      <c r="E15" s="574"/>
      <c r="F15" s="575" t="s">
        <v>254</v>
      </c>
      <c r="G15" s="576"/>
      <c r="H15" s="576"/>
      <c r="I15" s="576"/>
      <c r="J15" s="576"/>
      <c r="K15" s="576"/>
      <c r="L15" s="577"/>
    </row>
    <row r="16" spans="1:12" ht="29.25" customHeight="1" x14ac:dyDescent="0.2">
      <c r="A16" s="571" t="s">
        <v>133</v>
      </c>
      <c r="B16" s="571"/>
      <c r="C16" s="571"/>
      <c r="D16" s="571"/>
      <c r="E16" s="571"/>
      <c r="F16" s="571" t="s">
        <v>133</v>
      </c>
      <c r="G16" s="571"/>
      <c r="H16" s="571"/>
      <c r="I16" s="571"/>
      <c r="J16" s="571"/>
      <c r="K16" s="571"/>
      <c r="L16" s="571"/>
    </row>
    <row r="20" spans="1:12" ht="15.75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ht="15.75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ht="15.75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2" ht="15.75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ht="15.75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ht="15.75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ht="15.7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.75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ht="15.75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ht="15.75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12" ht="15.75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ht="15.75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12" ht="15.75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ht="15.75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ht="15.75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ht="15.75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ht="15.75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ht="15.75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ht="15.75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ht="15.75" x14ac:dyDescent="0.25">
      <c r="A39"/>
      <c r="B39"/>
      <c r="C39"/>
      <c r="D39"/>
      <c r="E39"/>
      <c r="F39"/>
      <c r="G39"/>
      <c r="H39"/>
      <c r="I39"/>
      <c r="J39"/>
      <c r="K39"/>
      <c r="L39"/>
    </row>
    <row r="40" spans="1:12" ht="15.75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ht="15.75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ht="15.75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ht="15.75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2" ht="15.75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ht="15.75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ht="15.75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ht="15.75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ht="15.75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ht="15.75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ht="15.75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ht="15.75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ht="15.75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ht="15.7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ht="15.75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ht="15.75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ht="15.75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ht="15.75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ht="15.7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ht="15.7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ht="15.75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ht="15.75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ht="15.75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ht="15.75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ht="15.75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ht="15.75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ht="15.75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ht="15.75" x14ac:dyDescent="0.25">
      <c r="A67"/>
      <c r="B67"/>
      <c r="C67"/>
      <c r="D67"/>
      <c r="E67"/>
      <c r="F67"/>
      <c r="G67"/>
      <c r="H67"/>
      <c r="I67"/>
      <c r="J67"/>
      <c r="K67"/>
      <c r="L67"/>
    </row>
  </sheetData>
  <mergeCells count="11">
    <mergeCell ref="A1:L1"/>
    <mergeCell ref="D8:H8"/>
    <mergeCell ref="A3:L3"/>
    <mergeCell ref="A16:E16"/>
    <mergeCell ref="F16:L16"/>
    <mergeCell ref="A2:L2"/>
    <mergeCell ref="A4:I4"/>
    <mergeCell ref="J4:L4"/>
    <mergeCell ref="A15:E15"/>
    <mergeCell ref="F15:L15"/>
    <mergeCell ref="A13:K1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18"/>
  <sheetViews>
    <sheetView topLeftCell="A7" zoomScaleNormal="100" workbookViewId="0">
      <selection activeCell="G11" sqref="G11"/>
    </sheetView>
  </sheetViews>
  <sheetFormatPr defaultRowHeight="15" x14ac:dyDescent="0.2"/>
  <cols>
    <col min="1" max="1" width="66.140625" style="1" customWidth="1"/>
    <col min="2" max="2" width="19.7109375" style="1" customWidth="1"/>
    <col min="3" max="16384" width="9.140625" style="1"/>
  </cols>
  <sheetData>
    <row r="1" spans="1:2" ht="17.25" customHeight="1" x14ac:dyDescent="0.2">
      <c r="A1" s="4"/>
      <c r="B1" s="26" t="s">
        <v>129</v>
      </c>
    </row>
    <row r="2" spans="1:2" ht="17.25" customHeight="1" x14ac:dyDescent="0.2">
      <c r="A2" s="4"/>
      <c r="B2" s="26"/>
    </row>
    <row r="3" spans="1:2" ht="33" customHeight="1" x14ac:dyDescent="0.2">
      <c r="A3" s="511" t="s">
        <v>130</v>
      </c>
      <c r="B3" s="511"/>
    </row>
    <row r="4" spans="1:2" ht="17.25" customHeight="1" x14ac:dyDescent="0.2">
      <c r="A4" s="4"/>
      <c r="B4" s="4"/>
    </row>
    <row r="5" spans="1:2" ht="36" customHeight="1" x14ac:dyDescent="0.2">
      <c r="A5" s="29" t="s">
        <v>132</v>
      </c>
      <c r="B5" s="30" t="s">
        <v>272</v>
      </c>
    </row>
    <row r="6" spans="1:2" ht="17.25" customHeight="1" x14ac:dyDescent="0.2">
      <c r="A6" s="27"/>
      <c r="B6" s="4"/>
    </row>
    <row r="7" spans="1:2" ht="15.75" x14ac:dyDescent="0.2">
      <c r="A7" s="571" t="s">
        <v>131</v>
      </c>
      <c r="B7" s="571"/>
    </row>
    <row r="8" spans="1:2" ht="24.95" customHeight="1" x14ac:dyDescent="0.2">
      <c r="A8" s="579" t="s">
        <v>273</v>
      </c>
      <c r="B8" s="579"/>
    </row>
    <row r="9" spans="1:2" ht="24.95" customHeight="1" x14ac:dyDescent="0.2">
      <c r="A9" s="579"/>
      <c r="B9" s="579"/>
    </row>
    <row r="10" spans="1:2" ht="24.95" customHeight="1" x14ac:dyDescent="0.2">
      <c r="A10" s="579"/>
      <c r="B10" s="579"/>
    </row>
    <row r="11" spans="1:2" ht="69" customHeight="1" x14ac:dyDescent="0.2">
      <c r="A11" s="579"/>
      <c r="B11" s="579"/>
    </row>
    <row r="12" spans="1:2" ht="17.25" customHeight="1" x14ac:dyDescent="0.2">
      <c r="A12" s="28"/>
      <c r="B12" s="28"/>
    </row>
    <row r="13" spans="1:2" ht="35.1" customHeight="1" x14ac:dyDescent="0.2">
      <c r="A13" s="30" t="s">
        <v>170</v>
      </c>
      <c r="B13" s="74" t="s">
        <v>168</v>
      </c>
    </row>
    <row r="14" spans="1:2" ht="45" customHeight="1" x14ac:dyDescent="0.2">
      <c r="A14" s="73" t="s">
        <v>169</v>
      </c>
      <c r="B14" s="82"/>
    </row>
    <row r="15" spans="1:2" ht="35.1" customHeight="1" x14ac:dyDescent="0.2">
      <c r="A15" s="221" t="s">
        <v>238</v>
      </c>
      <c r="B15" s="74" t="s">
        <v>168</v>
      </c>
    </row>
    <row r="16" spans="1:2" ht="45" customHeight="1" x14ac:dyDescent="0.2">
      <c r="A16" s="221" t="s">
        <v>169</v>
      </c>
      <c r="B16" s="82"/>
    </row>
    <row r="17" spans="1:2" ht="64.5" customHeight="1" x14ac:dyDescent="0.2">
      <c r="A17" s="221" t="s">
        <v>211</v>
      </c>
      <c r="B17" s="74" t="s">
        <v>168</v>
      </c>
    </row>
    <row r="18" spans="1:2" ht="67.5" customHeight="1" x14ac:dyDescent="0.2">
      <c r="A18" s="221" t="s">
        <v>239</v>
      </c>
      <c r="B18" s="82"/>
    </row>
  </sheetData>
  <mergeCells count="3">
    <mergeCell ref="A3:B3"/>
    <mergeCell ref="A7:B7"/>
    <mergeCell ref="A8:B11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K307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I3" sqref="I3:I104"/>
    </sheetView>
  </sheetViews>
  <sheetFormatPr defaultRowHeight="14.25" x14ac:dyDescent="0.2"/>
  <cols>
    <col min="1" max="1" width="5.140625" style="69" customWidth="1"/>
    <col min="2" max="2" width="30.42578125" style="69" customWidth="1"/>
    <col min="3" max="3" width="17" style="69" bestFit="1" customWidth="1"/>
    <col min="4" max="4" width="19.5703125" style="69" customWidth="1"/>
    <col min="5" max="5" width="8.7109375" style="69" customWidth="1"/>
    <col min="6" max="6" width="9.5703125" style="69" customWidth="1"/>
    <col min="7" max="7" width="12.140625" style="69" customWidth="1"/>
    <col min="8" max="8" width="10.28515625" style="69" customWidth="1"/>
    <col min="9" max="9" width="14.140625" style="69" customWidth="1"/>
    <col min="10" max="10" width="34.28515625" style="69" bestFit="1" customWidth="1"/>
    <col min="11" max="11" width="29.42578125" style="69" bestFit="1" customWidth="1"/>
    <col min="12" max="16" width="9.140625" style="69"/>
    <col min="17" max="18" width="11.7109375" style="69" bestFit="1" customWidth="1"/>
    <col min="19" max="16384" width="9.140625" style="69"/>
  </cols>
  <sheetData>
    <row r="1" spans="1:9" ht="17.25" customHeight="1" x14ac:dyDescent="0.2">
      <c r="A1" s="392" t="s">
        <v>1</v>
      </c>
      <c r="B1" s="392"/>
      <c r="C1" s="392"/>
      <c r="D1" s="392"/>
      <c r="E1" s="392"/>
      <c r="F1" s="392"/>
      <c r="G1" s="392"/>
      <c r="H1" s="392"/>
      <c r="I1" s="392"/>
    </row>
    <row r="2" spans="1:9" ht="45" customHeight="1" x14ac:dyDescent="0.2">
      <c r="A2" s="84" t="s">
        <v>2</v>
      </c>
      <c r="B2" s="84" t="s">
        <v>3</v>
      </c>
      <c r="C2" s="84" t="s">
        <v>4</v>
      </c>
      <c r="D2" s="94" t="s">
        <v>5</v>
      </c>
      <c r="E2" s="84" t="s">
        <v>6</v>
      </c>
      <c r="F2" s="94" t="s">
        <v>7</v>
      </c>
      <c r="G2" s="94" t="s">
        <v>8</v>
      </c>
      <c r="H2" s="94" t="s">
        <v>7</v>
      </c>
      <c r="I2" s="84" t="s">
        <v>9</v>
      </c>
    </row>
    <row r="3" spans="1:9" ht="17.25" hidden="1" customHeight="1" x14ac:dyDescent="0.2">
      <c r="A3" s="141">
        <v>1</v>
      </c>
      <c r="B3" s="271" t="s">
        <v>221</v>
      </c>
      <c r="C3" s="272" t="s">
        <v>222</v>
      </c>
      <c r="D3" s="273" t="s">
        <v>216</v>
      </c>
      <c r="E3" s="272">
        <v>6716068</v>
      </c>
      <c r="F3" s="274">
        <v>43312</v>
      </c>
      <c r="G3" s="273" t="s">
        <v>223</v>
      </c>
      <c r="H3" s="274">
        <v>43308</v>
      </c>
      <c r="I3" s="275">
        <v>1993.6</v>
      </c>
    </row>
    <row r="4" spans="1:9" ht="17.25" hidden="1" customHeight="1" x14ac:dyDescent="0.2">
      <c r="A4" s="141">
        <v>2</v>
      </c>
      <c r="B4" s="271" t="s">
        <v>224</v>
      </c>
      <c r="C4" s="272" t="s">
        <v>225</v>
      </c>
      <c r="D4" s="273" t="s">
        <v>216</v>
      </c>
      <c r="E4" s="272">
        <v>6717148</v>
      </c>
      <c r="F4" s="274">
        <v>43312</v>
      </c>
      <c r="G4" s="273" t="s">
        <v>226</v>
      </c>
      <c r="H4" s="274">
        <v>43307</v>
      </c>
      <c r="I4" s="275">
        <v>2266.6</v>
      </c>
    </row>
    <row r="5" spans="1:9" ht="17.25" hidden="1" customHeight="1" x14ac:dyDescent="0.2">
      <c r="A5" s="141">
        <v>3</v>
      </c>
      <c r="B5" s="91" t="s">
        <v>229</v>
      </c>
      <c r="C5" s="141" t="s">
        <v>244</v>
      </c>
      <c r="D5" s="157" t="s">
        <v>245</v>
      </c>
      <c r="E5" s="141">
        <v>3142254</v>
      </c>
      <c r="F5" s="189">
        <v>43312</v>
      </c>
      <c r="G5" s="141" t="s">
        <v>246</v>
      </c>
      <c r="H5" s="189">
        <v>43312</v>
      </c>
      <c r="I5" s="92">
        <v>2175</v>
      </c>
    </row>
    <row r="6" spans="1:9" ht="17.25" hidden="1" customHeight="1" x14ac:dyDescent="0.2">
      <c r="A6" s="141">
        <v>4</v>
      </c>
      <c r="B6" s="91" t="s">
        <v>179</v>
      </c>
      <c r="C6" s="141" t="s">
        <v>180</v>
      </c>
      <c r="D6" s="157" t="s">
        <v>245</v>
      </c>
      <c r="E6" s="141">
        <v>3142259</v>
      </c>
      <c r="F6" s="189">
        <v>43312</v>
      </c>
      <c r="G6" s="141" t="s">
        <v>246</v>
      </c>
      <c r="H6" s="189">
        <v>43312</v>
      </c>
      <c r="I6" s="92">
        <v>1676</v>
      </c>
    </row>
    <row r="7" spans="1:9" ht="17.25" hidden="1" customHeight="1" x14ac:dyDescent="0.2">
      <c r="A7" s="141">
        <v>5</v>
      </c>
      <c r="B7" s="276" t="s">
        <v>214</v>
      </c>
      <c r="C7" s="272" t="s">
        <v>215</v>
      </c>
      <c r="D7" s="273" t="s">
        <v>216</v>
      </c>
      <c r="E7" s="272">
        <v>3711572</v>
      </c>
      <c r="F7" s="274">
        <v>43312</v>
      </c>
      <c r="G7" s="273" t="s">
        <v>217</v>
      </c>
      <c r="H7" s="274">
        <v>43307</v>
      </c>
      <c r="I7" s="275">
        <v>1344</v>
      </c>
    </row>
    <row r="8" spans="1:9" ht="17.25" hidden="1" customHeight="1" x14ac:dyDescent="0.2">
      <c r="A8" s="141">
        <v>6</v>
      </c>
      <c r="B8" s="271" t="s">
        <v>218</v>
      </c>
      <c r="C8" s="272" t="s">
        <v>219</v>
      </c>
      <c r="D8" s="273" t="s">
        <v>216</v>
      </c>
      <c r="E8" s="272">
        <v>3715227</v>
      </c>
      <c r="F8" s="274">
        <v>43312</v>
      </c>
      <c r="G8" s="273" t="s">
        <v>220</v>
      </c>
      <c r="H8" s="274">
        <v>43307</v>
      </c>
      <c r="I8" s="275">
        <v>1936</v>
      </c>
    </row>
    <row r="9" spans="1:9" ht="24" hidden="1" x14ac:dyDescent="0.2">
      <c r="A9" s="141">
        <v>7</v>
      </c>
      <c r="B9" s="226" t="s">
        <v>240</v>
      </c>
      <c r="C9" s="140" t="s">
        <v>199</v>
      </c>
      <c r="D9" s="157" t="s">
        <v>245</v>
      </c>
      <c r="E9" s="141">
        <v>5162305</v>
      </c>
      <c r="F9" s="189">
        <v>43325</v>
      </c>
      <c r="G9" s="141" t="s">
        <v>192</v>
      </c>
      <c r="H9" s="189">
        <v>43312</v>
      </c>
      <c r="I9" s="92">
        <v>382.97</v>
      </c>
    </row>
    <row r="10" spans="1:9" ht="24" hidden="1" x14ac:dyDescent="0.2">
      <c r="A10" s="141">
        <v>8</v>
      </c>
      <c r="B10" s="226" t="s">
        <v>241</v>
      </c>
      <c r="C10" s="140" t="s">
        <v>198</v>
      </c>
      <c r="D10" s="157" t="s">
        <v>245</v>
      </c>
      <c r="E10" s="141">
        <v>6040561</v>
      </c>
      <c r="F10" s="189">
        <v>43325</v>
      </c>
      <c r="G10" s="141" t="s">
        <v>193</v>
      </c>
      <c r="H10" s="189">
        <v>43312</v>
      </c>
      <c r="I10" s="92">
        <v>21.9</v>
      </c>
    </row>
    <row r="11" spans="1:9" ht="24" x14ac:dyDescent="0.2">
      <c r="A11" s="336">
        <v>9</v>
      </c>
      <c r="B11" s="337" t="s">
        <v>242</v>
      </c>
      <c r="C11" s="347" t="s">
        <v>198</v>
      </c>
      <c r="D11" s="338" t="s">
        <v>311</v>
      </c>
      <c r="E11" s="336">
        <v>6048301</v>
      </c>
      <c r="F11" s="339">
        <v>43325</v>
      </c>
      <c r="G11" s="336" t="s">
        <v>193</v>
      </c>
      <c r="H11" s="339">
        <v>43312</v>
      </c>
      <c r="I11" s="340">
        <v>42.55</v>
      </c>
    </row>
    <row r="12" spans="1:9" ht="24" hidden="1" x14ac:dyDescent="0.2">
      <c r="A12" s="336">
        <v>10</v>
      </c>
      <c r="B12" s="337" t="s">
        <v>243</v>
      </c>
      <c r="C12" s="336" t="s">
        <v>267</v>
      </c>
      <c r="D12" s="338" t="s">
        <v>308</v>
      </c>
      <c r="E12" s="336">
        <v>2239322</v>
      </c>
      <c r="F12" s="339">
        <v>43325</v>
      </c>
      <c r="G12" s="336" t="s">
        <v>247</v>
      </c>
      <c r="H12" s="339">
        <v>43312</v>
      </c>
      <c r="I12" s="340">
        <v>340.42</v>
      </c>
    </row>
    <row r="13" spans="1:9" ht="24" hidden="1" x14ac:dyDescent="0.2">
      <c r="A13" s="141">
        <v>11</v>
      </c>
      <c r="B13" s="277" t="s">
        <v>264</v>
      </c>
      <c r="C13" s="278" t="s">
        <v>198</v>
      </c>
      <c r="D13" s="273" t="s">
        <v>216</v>
      </c>
      <c r="E13" s="272">
        <v>6040588</v>
      </c>
      <c r="F13" s="274">
        <v>43328</v>
      </c>
      <c r="G13" s="272" t="s">
        <v>193</v>
      </c>
      <c r="H13" s="274" t="s">
        <v>265</v>
      </c>
      <c r="I13" s="275">
        <v>31.8</v>
      </c>
    </row>
    <row r="14" spans="1:9" ht="24" hidden="1" x14ac:dyDescent="0.2">
      <c r="A14" s="141">
        <v>12</v>
      </c>
      <c r="B14" s="277" t="s">
        <v>266</v>
      </c>
      <c r="C14" s="278" t="s">
        <v>199</v>
      </c>
      <c r="D14" s="273" t="s">
        <v>216</v>
      </c>
      <c r="E14" s="272">
        <v>51602305</v>
      </c>
      <c r="F14" s="274">
        <v>43332</v>
      </c>
      <c r="G14" s="272" t="s">
        <v>192</v>
      </c>
      <c r="H14" s="274" t="s">
        <v>265</v>
      </c>
      <c r="I14" s="275">
        <v>1878</v>
      </c>
    </row>
    <row r="15" spans="1:9" ht="17.25" hidden="1" customHeight="1" x14ac:dyDescent="0.2">
      <c r="A15" s="141">
        <v>13</v>
      </c>
      <c r="B15" s="279" t="s">
        <v>224</v>
      </c>
      <c r="C15" s="280" t="s">
        <v>285</v>
      </c>
      <c r="D15" s="281" t="s">
        <v>216</v>
      </c>
      <c r="E15" s="280">
        <v>6018784</v>
      </c>
      <c r="F15" s="282">
        <v>43343</v>
      </c>
      <c r="G15" s="280" t="s">
        <v>280</v>
      </c>
      <c r="H15" s="282">
        <v>43343</v>
      </c>
      <c r="I15" s="283">
        <v>3609.03</v>
      </c>
    </row>
    <row r="16" spans="1:9" ht="17.25" hidden="1" customHeight="1" x14ac:dyDescent="0.2">
      <c r="A16" s="141">
        <v>14</v>
      </c>
      <c r="B16" s="91" t="s">
        <v>179</v>
      </c>
      <c r="C16" s="141" t="s">
        <v>180</v>
      </c>
      <c r="D16" s="157" t="s">
        <v>245</v>
      </c>
      <c r="E16" s="141">
        <v>3142883</v>
      </c>
      <c r="F16" s="189">
        <v>43343</v>
      </c>
      <c r="G16" s="141" t="s">
        <v>246</v>
      </c>
      <c r="H16" s="189">
        <v>43343</v>
      </c>
      <c r="I16" s="92">
        <v>1677</v>
      </c>
    </row>
    <row r="17" spans="1:9" ht="17.25" hidden="1" customHeight="1" x14ac:dyDescent="0.2">
      <c r="A17" s="111">
        <v>16</v>
      </c>
      <c r="B17" s="91" t="s">
        <v>229</v>
      </c>
      <c r="C17" s="141" t="s">
        <v>244</v>
      </c>
      <c r="D17" s="157" t="s">
        <v>245</v>
      </c>
      <c r="E17" s="141">
        <v>3142887</v>
      </c>
      <c r="F17" s="189">
        <v>43343</v>
      </c>
      <c r="G17" s="141" t="s">
        <v>246</v>
      </c>
      <c r="H17" s="189">
        <v>43343</v>
      </c>
      <c r="I17" s="92">
        <v>2174</v>
      </c>
    </row>
    <row r="18" spans="1:9" ht="17.25" hidden="1" customHeight="1" x14ac:dyDescent="0.2">
      <c r="A18" s="111">
        <v>17</v>
      </c>
      <c r="B18" s="284" t="s">
        <v>214</v>
      </c>
      <c r="C18" s="280" t="s">
        <v>215</v>
      </c>
      <c r="D18" s="281" t="s">
        <v>216</v>
      </c>
      <c r="E18" s="280">
        <v>3711323</v>
      </c>
      <c r="F18" s="282">
        <v>43343</v>
      </c>
      <c r="G18" s="281" t="s">
        <v>278</v>
      </c>
      <c r="H18" s="282">
        <v>43343</v>
      </c>
      <c r="I18" s="283">
        <v>1764</v>
      </c>
    </row>
    <row r="19" spans="1:9" ht="17.25" hidden="1" customHeight="1" x14ac:dyDescent="0.2">
      <c r="A19" s="111">
        <v>18</v>
      </c>
      <c r="B19" s="279" t="s">
        <v>221</v>
      </c>
      <c r="C19" s="280" t="s">
        <v>222</v>
      </c>
      <c r="D19" s="281" t="s">
        <v>216</v>
      </c>
      <c r="E19" s="280">
        <v>3711891</v>
      </c>
      <c r="F19" s="282">
        <v>43343</v>
      </c>
      <c r="G19" s="281" t="s">
        <v>277</v>
      </c>
      <c r="H19" s="282">
        <v>43343</v>
      </c>
      <c r="I19" s="283">
        <v>2706.9</v>
      </c>
    </row>
    <row r="20" spans="1:9" hidden="1" x14ac:dyDescent="0.2">
      <c r="A20" s="111">
        <v>19</v>
      </c>
      <c r="B20" s="279" t="s">
        <v>218</v>
      </c>
      <c r="C20" s="280" t="s">
        <v>219</v>
      </c>
      <c r="D20" s="281" t="s">
        <v>216</v>
      </c>
      <c r="E20" s="280">
        <v>3715011</v>
      </c>
      <c r="F20" s="282">
        <v>43343</v>
      </c>
      <c r="G20" s="280" t="s">
        <v>279</v>
      </c>
      <c r="H20" s="282">
        <v>43343</v>
      </c>
      <c r="I20" s="283">
        <v>2902.42</v>
      </c>
    </row>
    <row r="21" spans="1:9" ht="22.5" hidden="1" x14ac:dyDescent="0.2">
      <c r="A21" s="341">
        <v>20</v>
      </c>
      <c r="B21" s="342" t="s">
        <v>284</v>
      </c>
      <c r="C21" s="336" t="s">
        <v>267</v>
      </c>
      <c r="D21" s="338" t="s">
        <v>308</v>
      </c>
      <c r="E21" s="336">
        <v>2239280</v>
      </c>
      <c r="F21" s="339">
        <v>43349</v>
      </c>
      <c r="G21" s="336" t="s">
        <v>286</v>
      </c>
      <c r="H21" s="339">
        <v>43343</v>
      </c>
      <c r="I21" s="340">
        <v>340.42</v>
      </c>
    </row>
    <row r="22" spans="1:9" ht="24" hidden="1" x14ac:dyDescent="0.2">
      <c r="A22" s="111">
        <v>21</v>
      </c>
      <c r="B22" s="226" t="s">
        <v>290</v>
      </c>
      <c r="C22" s="140" t="s">
        <v>199</v>
      </c>
      <c r="D22" s="157" t="s">
        <v>245</v>
      </c>
      <c r="E22" s="141">
        <v>5162305</v>
      </c>
      <c r="F22" s="189">
        <v>43362</v>
      </c>
      <c r="G22" s="141" t="s">
        <v>192</v>
      </c>
      <c r="H22" s="189">
        <v>43343</v>
      </c>
      <c r="I22" s="92">
        <v>382.97</v>
      </c>
    </row>
    <row r="23" spans="1:9" ht="24" hidden="1" x14ac:dyDescent="0.2">
      <c r="A23" s="111">
        <v>22</v>
      </c>
      <c r="B23" s="285" t="s">
        <v>293</v>
      </c>
      <c r="C23" s="286" t="s">
        <v>199</v>
      </c>
      <c r="D23" s="281" t="s">
        <v>216</v>
      </c>
      <c r="E23" s="280">
        <v>5162305</v>
      </c>
      <c r="F23" s="282">
        <v>43362</v>
      </c>
      <c r="G23" s="280" t="s">
        <v>192</v>
      </c>
      <c r="H23" s="282">
        <v>43343</v>
      </c>
      <c r="I23" s="283">
        <v>2835</v>
      </c>
    </row>
    <row r="24" spans="1:9" ht="22.5" hidden="1" customHeight="1" x14ac:dyDescent="0.2">
      <c r="A24" s="111">
        <v>23</v>
      </c>
      <c r="B24" s="226" t="s">
        <v>291</v>
      </c>
      <c r="C24" s="140" t="s">
        <v>198</v>
      </c>
      <c r="D24" s="157" t="s">
        <v>245</v>
      </c>
      <c r="E24" s="141">
        <v>6040561</v>
      </c>
      <c r="F24" s="189">
        <v>43362</v>
      </c>
      <c r="G24" s="141" t="s">
        <v>193</v>
      </c>
      <c r="H24" s="189">
        <v>43343</v>
      </c>
      <c r="I24" s="92">
        <v>21.9</v>
      </c>
    </row>
    <row r="25" spans="1:9" ht="22.5" hidden="1" customHeight="1" x14ac:dyDescent="0.2">
      <c r="A25" s="111">
        <v>24</v>
      </c>
      <c r="B25" s="285" t="s">
        <v>294</v>
      </c>
      <c r="C25" s="286" t="s">
        <v>198</v>
      </c>
      <c r="D25" s="281" t="s">
        <v>216</v>
      </c>
      <c r="E25" s="280">
        <v>6040588</v>
      </c>
      <c r="F25" s="282">
        <v>43362</v>
      </c>
      <c r="G25" s="280" t="s">
        <v>193</v>
      </c>
      <c r="H25" s="282">
        <v>43343</v>
      </c>
      <c r="I25" s="283">
        <v>357.65</v>
      </c>
    </row>
    <row r="26" spans="1:9" ht="24" x14ac:dyDescent="0.2">
      <c r="A26" s="341">
        <v>25</v>
      </c>
      <c r="B26" s="337" t="s">
        <v>292</v>
      </c>
      <c r="C26" s="347" t="s">
        <v>198</v>
      </c>
      <c r="D26" s="338" t="s">
        <v>311</v>
      </c>
      <c r="E26" s="336">
        <v>6048301</v>
      </c>
      <c r="F26" s="339">
        <v>43362</v>
      </c>
      <c r="G26" s="336" t="s">
        <v>193</v>
      </c>
      <c r="H26" s="339">
        <v>43343</v>
      </c>
      <c r="I26" s="340">
        <v>42.55</v>
      </c>
    </row>
    <row r="27" spans="1:9" hidden="1" x14ac:dyDescent="0.2">
      <c r="A27" s="111">
        <v>26</v>
      </c>
      <c r="B27" s="287" t="s">
        <v>224</v>
      </c>
      <c r="C27" s="288" t="s">
        <v>285</v>
      </c>
      <c r="D27" s="289" t="s">
        <v>216</v>
      </c>
      <c r="E27" s="288">
        <v>2556218</v>
      </c>
      <c r="F27" s="290">
        <v>43371</v>
      </c>
      <c r="G27" s="288" t="s">
        <v>295</v>
      </c>
      <c r="H27" s="290">
        <v>43369</v>
      </c>
      <c r="I27" s="291">
        <v>2059.4</v>
      </c>
    </row>
    <row r="28" spans="1:9" hidden="1" x14ac:dyDescent="0.2">
      <c r="A28" s="111">
        <v>27</v>
      </c>
      <c r="B28" s="91" t="s">
        <v>179</v>
      </c>
      <c r="C28" s="141" t="s">
        <v>180</v>
      </c>
      <c r="D28" s="157" t="s">
        <v>245</v>
      </c>
      <c r="E28" s="141">
        <v>3142591</v>
      </c>
      <c r="F28" s="189">
        <v>43371</v>
      </c>
      <c r="G28" s="141" t="s">
        <v>246</v>
      </c>
      <c r="H28" s="189">
        <v>43371</v>
      </c>
      <c r="I28" s="92">
        <v>1676</v>
      </c>
    </row>
    <row r="29" spans="1:9" hidden="1" x14ac:dyDescent="0.2">
      <c r="A29" s="111">
        <v>28</v>
      </c>
      <c r="B29" s="91" t="s">
        <v>229</v>
      </c>
      <c r="C29" s="141" t="s">
        <v>244</v>
      </c>
      <c r="D29" s="157" t="s">
        <v>245</v>
      </c>
      <c r="E29" s="141">
        <v>3142593</v>
      </c>
      <c r="F29" s="189">
        <v>43371</v>
      </c>
      <c r="G29" s="141" t="s">
        <v>246</v>
      </c>
      <c r="H29" s="189">
        <v>43371</v>
      </c>
      <c r="I29" s="92">
        <v>2174</v>
      </c>
    </row>
    <row r="30" spans="1:9" hidden="1" x14ac:dyDescent="0.2">
      <c r="A30" s="111">
        <v>29</v>
      </c>
      <c r="B30" s="292" t="s">
        <v>214</v>
      </c>
      <c r="C30" s="288" t="s">
        <v>215</v>
      </c>
      <c r="D30" s="289" t="s">
        <v>216</v>
      </c>
      <c r="E30" s="288">
        <v>3711090</v>
      </c>
      <c r="F30" s="290">
        <v>43371</v>
      </c>
      <c r="G30" s="289" t="s">
        <v>296</v>
      </c>
      <c r="H30" s="290">
        <v>43370</v>
      </c>
      <c r="I30" s="291">
        <v>1288</v>
      </c>
    </row>
    <row r="31" spans="1:9" hidden="1" x14ac:dyDescent="0.2">
      <c r="A31" s="111">
        <v>30</v>
      </c>
      <c r="B31" s="287" t="s">
        <v>221</v>
      </c>
      <c r="C31" s="288" t="s">
        <v>222</v>
      </c>
      <c r="D31" s="289" t="s">
        <v>216</v>
      </c>
      <c r="E31" s="288">
        <v>3711598</v>
      </c>
      <c r="F31" s="290">
        <v>43371</v>
      </c>
      <c r="G31" s="289" t="s">
        <v>297</v>
      </c>
      <c r="H31" s="290">
        <v>43371</v>
      </c>
      <c r="I31" s="291">
        <v>1848</v>
      </c>
    </row>
    <row r="32" spans="1:9" hidden="1" x14ac:dyDescent="0.2">
      <c r="A32" s="111">
        <v>31</v>
      </c>
      <c r="B32" s="287" t="s">
        <v>218</v>
      </c>
      <c r="C32" s="288" t="s">
        <v>219</v>
      </c>
      <c r="D32" s="289" t="s">
        <v>216</v>
      </c>
      <c r="E32" s="288">
        <v>3715595</v>
      </c>
      <c r="F32" s="290">
        <v>43371</v>
      </c>
      <c r="G32" s="288" t="s">
        <v>298</v>
      </c>
      <c r="H32" s="290">
        <v>43371</v>
      </c>
      <c r="I32" s="291">
        <v>1936</v>
      </c>
    </row>
    <row r="33" spans="1:9" ht="24" hidden="1" x14ac:dyDescent="0.2">
      <c r="A33" s="111">
        <v>32</v>
      </c>
      <c r="B33" s="226" t="s">
        <v>299</v>
      </c>
      <c r="C33" s="140" t="s">
        <v>199</v>
      </c>
      <c r="D33" s="157" t="s">
        <v>245</v>
      </c>
      <c r="E33" s="141">
        <v>5162305</v>
      </c>
      <c r="F33" s="189">
        <v>43378</v>
      </c>
      <c r="G33" s="141" t="s">
        <v>192</v>
      </c>
      <c r="H33" s="189">
        <v>43371</v>
      </c>
      <c r="I33" s="92">
        <v>382.97</v>
      </c>
    </row>
    <row r="34" spans="1:9" ht="24" hidden="1" x14ac:dyDescent="0.2">
      <c r="A34" s="111">
        <v>33</v>
      </c>
      <c r="B34" s="293" t="s">
        <v>300</v>
      </c>
      <c r="C34" s="294" t="s">
        <v>199</v>
      </c>
      <c r="D34" s="289" t="s">
        <v>216</v>
      </c>
      <c r="E34" s="288">
        <v>5162305</v>
      </c>
      <c r="F34" s="290">
        <v>43378</v>
      </c>
      <c r="G34" s="288" t="s">
        <v>192</v>
      </c>
      <c r="H34" s="290">
        <v>43371</v>
      </c>
      <c r="I34" s="291">
        <v>1786</v>
      </c>
    </row>
    <row r="35" spans="1:9" ht="24" hidden="1" x14ac:dyDescent="0.2">
      <c r="A35" s="111">
        <v>34</v>
      </c>
      <c r="B35" s="226" t="s">
        <v>301</v>
      </c>
      <c r="C35" s="140" t="s">
        <v>198</v>
      </c>
      <c r="D35" s="157" t="s">
        <v>245</v>
      </c>
      <c r="E35" s="141">
        <v>6040561</v>
      </c>
      <c r="F35" s="189">
        <v>43378</v>
      </c>
      <c r="G35" s="141" t="s">
        <v>193</v>
      </c>
      <c r="H35" s="189">
        <v>43371</v>
      </c>
      <c r="I35" s="92">
        <v>21.9</v>
      </c>
    </row>
    <row r="36" spans="1:9" ht="24" x14ac:dyDescent="0.2">
      <c r="A36" s="341">
        <v>35</v>
      </c>
      <c r="B36" s="337" t="s">
        <v>302</v>
      </c>
      <c r="C36" s="347" t="s">
        <v>198</v>
      </c>
      <c r="D36" s="338" t="s">
        <v>311</v>
      </c>
      <c r="E36" s="336">
        <v>6048301</v>
      </c>
      <c r="F36" s="339">
        <v>43378</v>
      </c>
      <c r="G36" s="336" t="s">
        <v>193</v>
      </c>
      <c r="H36" s="339">
        <v>43371</v>
      </c>
      <c r="I36" s="340">
        <v>42.55</v>
      </c>
    </row>
    <row r="37" spans="1:9" ht="27" hidden="1" customHeight="1" x14ac:dyDescent="0.2">
      <c r="A37" s="341">
        <v>36</v>
      </c>
      <c r="B37" s="337" t="s">
        <v>303</v>
      </c>
      <c r="C37" s="336" t="s">
        <v>267</v>
      </c>
      <c r="D37" s="338" t="s">
        <v>308</v>
      </c>
      <c r="E37" s="336">
        <v>2239862</v>
      </c>
      <c r="F37" s="339">
        <v>43378</v>
      </c>
      <c r="G37" s="336" t="s">
        <v>286</v>
      </c>
      <c r="H37" s="339">
        <v>43371</v>
      </c>
      <c r="I37" s="340">
        <v>340.42</v>
      </c>
    </row>
    <row r="38" spans="1:9" ht="24" hidden="1" x14ac:dyDescent="0.2">
      <c r="A38" s="111">
        <v>37</v>
      </c>
      <c r="B38" s="293" t="s">
        <v>337</v>
      </c>
      <c r="C38" s="294" t="s">
        <v>198</v>
      </c>
      <c r="D38" s="289" t="s">
        <v>216</v>
      </c>
      <c r="E38" s="288">
        <v>6040588</v>
      </c>
      <c r="F38" s="290">
        <v>43390</v>
      </c>
      <c r="G38" s="288" t="s">
        <v>193</v>
      </c>
      <c r="H38" s="290">
        <v>43373</v>
      </c>
      <c r="I38" s="291">
        <v>12.6</v>
      </c>
    </row>
    <row r="39" spans="1:9" hidden="1" x14ac:dyDescent="0.2">
      <c r="A39" s="341">
        <v>38</v>
      </c>
      <c r="B39" s="350" t="s">
        <v>338</v>
      </c>
      <c r="C39" s="336" t="s">
        <v>314</v>
      </c>
      <c r="D39" s="344" t="s">
        <v>165</v>
      </c>
      <c r="E39" s="336">
        <v>3712231</v>
      </c>
      <c r="F39" s="339">
        <v>43391</v>
      </c>
      <c r="G39" s="336" t="s">
        <v>340</v>
      </c>
      <c r="H39" s="339">
        <v>43391</v>
      </c>
      <c r="I39" s="340">
        <v>337.88299999999998</v>
      </c>
    </row>
    <row r="40" spans="1:9" ht="17.25" hidden="1" customHeight="1" x14ac:dyDescent="0.2">
      <c r="A40" s="111">
        <v>39</v>
      </c>
      <c r="B40" s="295" t="s">
        <v>224</v>
      </c>
      <c r="C40" s="296" t="s">
        <v>285</v>
      </c>
      <c r="D40" s="297" t="s">
        <v>216</v>
      </c>
      <c r="E40" s="296">
        <v>6952408</v>
      </c>
      <c r="F40" s="298">
        <v>43403</v>
      </c>
      <c r="G40" s="297" t="s">
        <v>339</v>
      </c>
      <c r="H40" s="298">
        <v>43399</v>
      </c>
      <c r="I40" s="299">
        <v>2732.8</v>
      </c>
    </row>
    <row r="41" spans="1:9" ht="17.100000000000001" hidden="1" customHeight="1" x14ac:dyDescent="0.2">
      <c r="A41" s="111">
        <v>40</v>
      </c>
      <c r="B41" s="91" t="s">
        <v>179</v>
      </c>
      <c r="C41" s="141" t="s">
        <v>180</v>
      </c>
      <c r="D41" s="157" t="s">
        <v>245</v>
      </c>
      <c r="E41" s="141">
        <v>3142554</v>
      </c>
      <c r="F41" s="189">
        <v>43403</v>
      </c>
      <c r="G41" s="157" t="s">
        <v>246</v>
      </c>
      <c r="H41" s="189">
        <v>43403</v>
      </c>
      <c r="I41" s="92">
        <v>1676</v>
      </c>
    </row>
    <row r="42" spans="1:9" ht="17.100000000000001" hidden="1" customHeight="1" x14ac:dyDescent="0.2">
      <c r="A42" s="111">
        <v>41</v>
      </c>
      <c r="B42" s="91" t="s">
        <v>229</v>
      </c>
      <c r="C42" s="141" t="s">
        <v>244</v>
      </c>
      <c r="D42" s="157" t="s">
        <v>245</v>
      </c>
      <c r="E42" s="141">
        <v>3142558</v>
      </c>
      <c r="F42" s="189">
        <v>43403</v>
      </c>
      <c r="G42" s="157" t="s">
        <v>246</v>
      </c>
      <c r="H42" s="189">
        <v>43403</v>
      </c>
      <c r="I42" s="92">
        <v>2174</v>
      </c>
    </row>
    <row r="43" spans="1:9" ht="17.100000000000001" hidden="1" customHeight="1" x14ac:dyDescent="0.2">
      <c r="A43" s="111">
        <v>42</v>
      </c>
      <c r="B43" s="295" t="s">
        <v>221</v>
      </c>
      <c r="C43" s="296" t="s">
        <v>222</v>
      </c>
      <c r="D43" s="297" t="s">
        <v>216</v>
      </c>
      <c r="E43" s="296">
        <v>3711431</v>
      </c>
      <c r="F43" s="298">
        <v>43403</v>
      </c>
      <c r="G43" s="297" t="s">
        <v>342</v>
      </c>
      <c r="H43" s="298">
        <v>43399</v>
      </c>
      <c r="I43" s="299">
        <v>2666.2</v>
      </c>
    </row>
    <row r="44" spans="1:9" ht="17.100000000000001" hidden="1" customHeight="1" x14ac:dyDescent="0.2">
      <c r="A44" s="111">
        <v>43</v>
      </c>
      <c r="B44" s="300" t="s">
        <v>214</v>
      </c>
      <c r="C44" s="296" t="s">
        <v>215</v>
      </c>
      <c r="D44" s="297" t="s">
        <v>216</v>
      </c>
      <c r="E44" s="296">
        <v>3711597</v>
      </c>
      <c r="F44" s="298">
        <v>43403</v>
      </c>
      <c r="G44" s="297" t="s">
        <v>344</v>
      </c>
      <c r="H44" s="298">
        <v>43402</v>
      </c>
      <c r="I44" s="299">
        <v>1736</v>
      </c>
    </row>
    <row r="45" spans="1:9" ht="17.100000000000001" hidden="1" customHeight="1" x14ac:dyDescent="0.2">
      <c r="A45" s="111">
        <v>44</v>
      </c>
      <c r="B45" s="295" t="s">
        <v>218</v>
      </c>
      <c r="C45" s="296" t="s">
        <v>219</v>
      </c>
      <c r="D45" s="297" t="s">
        <v>216</v>
      </c>
      <c r="E45" s="296">
        <v>3715138</v>
      </c>
      <c r="F45" s="298">
        <v>43403</v>
      </c>
      <c r="G45" s="297" t="s">
        <v>343</v>
      </c>
      <c r="H45" s="298">
        <v>43399</v>
      </c>
      <c r="I45" s="299">
        <v>2232.7199999999998</v>
      </c>
    </row>
    <row r="46" spans="1:9" ht="17.100000000000001" hidden="1" customHeight="1" x14ac:dyDescent="0.2">
      <c r="A46" s="341">
        <v>45</v>
      </c>
      <c r="B46" s="337" t="s">
        <v>349</v>
      </c>
      <c r="C46" s="336" t="s">
        <v>267</v>
      </c>
      <c r="D46" s="338" t="s">
        <v>308</v>
      </c>
      <c r="E46" s="336">
        <v>2239477</v>
      </c>
      <c r="F46" s="339">
        <v>43410</v>
      </c>
      <c r="G46" s="336" t="s">
        <v>286</v>
      </c>
      <c r="H46" s="339">
        <v>43404</v>
      </c>
      <c r="I46" s="340">
        <v>340.42</v>
      </c>
    </row>
    <row r="47" spans="1:9" ht="24" hidden="1" x14ac:dyDescent="0.2">
      <c r="A47" s="111">
        <v>46</v>
      </c>
      <c r="B47" s="226" t="s">
        <v>351</v>
      </c>
      <c r="C47" s="140" t="s">
        <v>199</v>
      </c>
      <c r="D47" s="157" t="s">
        <v>245</v>
      </c>
      <c r="E47" s="141">
        <v>5162305</v>
      </c>
      <c r="F47" s="189">
        <v>43412</v>
      </c>
      <c r="G47" s="141" t="s">
        <v>192</v>
      </c>
      <c r="H47" s="189">
        <v>43404</v>
      </c>
      <c r="I47" s="92">
        <v>382.97</v>
      </c>
    </row>
    <row r="48" spans="1:9" ht="24" hidden="1" x14ac:dyDescent="0.2">
      <c r="A48" s="111">
        <v>47</v>
      </c>
      <c r="B48" s="301" t="s">
        <v>352</v>
      </c>
      <c r="C48" s="302" t="s">
        <v>199</v>
      </c>
      <c r="D48" s="297" t="s">
        <v>216</v>
      </c>
      <c r="E48" s="296">
        <v>5162305</v>
      </c>
      <c r="F48" s="298">
        <v>43412</v>
      </c>
      <c r="G48" s="296" t="s">
        <v>192</v>
      </c>
      <c r="H48" s="298">
        <v>43404</v>
      </c>
      <c r="I48" s="299">
        <v>2377</v>
      </c>
    </row>
    <row r="49" spans="1:11" ht="24" hidden="1" x14ac:dyDescent="0.2">
      <c r="A49" s="341">
        <v>48</v>
      </c>
      <c r="B49" s="337" t="s">
        <v>353</v>
      </c>
      <c r="C49" s="351" t="s">
        <v>198</v>
      </c>
      <c r="D49" s="344" t="s">
        <v>245</v>
      </c>
      <c r="E49" s="336">
        <v>6040561</v>
      </c>
      <c r="F49" s="339">
        <v>43412</v>
      </c>
      <c r="G49" s="336" t="s">
        <v>193</v>
      </c>
      <c r="H49" s="339">
        <v>43403</v>
      </c>
      <c r="I49" s="340">
        <v>21.9</v>
      </c>
    </row>
    <row r="50" spans="1:11" ht="24" hidden="1" x14ac:dyDescent="0.2">
      <c r="A50" s="111">
        <v>49</v>
      </c>
      <c r="B50" s="301" t="s">
        <v>355</v>
      </c>
      <c r="C50" s="303" t="s">
        <v>198</v>
      </c>
      <c r="D50" s="297" t="s">
        <v>216</v>
      </c>
      <c r="E50" s="296">
        <v>6040588</v>
      </c>
      <c r="F50" s="298">
        <v>43412</v>
      </c>
      <c r="G50" s="296" t="s">
        <v>193</v>
      </c>
      <c r="H50" s="298">
        <v>43404</v>
      </c>
      <c r="I50" s="299">
        <v>140.28</v>
      </c>
    </row>
    <row r="51" spans="1:11" ht="24" x14ac:dyDescent="0.2">
      <c r="A51" s="341">
        <v>50</v>
      </c>
      <c r="B51" s="337" t="s">
        <v>362</v>
      </c>
      <c r="C51" s="347" t="s">
        <v>198</v>
      </c>
      <c r="D51" s="338" t="s">
        <v>311</v>
      </c>
      <c r="E51" s="336">
        <v>6048301</v>
      </c>
      <c r="F51" s="339">
        <v>43417</v>
      </c>
      <c r="G51" s="336" t="s">
        <v>193</v>
      </c>
      <c r="H51" s="339">
        <v>43404</v>
      </c>
      <c r="I51" s="340">
        <v>42.55</v>
      </c>
    </row>
    <row r="52" spans="1:11" hidden="1" x14ac:dyDescent="0.2">
      <c r="A52" s="111">
        <v>51</v>
      </c>
      <c r="B52" s="304" t="s">
        <v>224</v>
      </c>
      <c r="C52" s="305" t="s">
        <v>285</v>
      </c>
      <c r="D52" s="306" t="s">
        <v>216</v>
      </c>
      <c r="E52" s="305">
        <v>6315142</v>
      </c>
      <c r="F52" s="307">
        <v>43434</v>
      </c>
      <c r="G52" s="305" t="s">
        <v>363</v>
      </c>
      <c r="H52" s="307">
        <v>43433</v>
      </c>
      <c r="I52" s="308">
        <v>3674.13</v>
      </c>
    </row>
    <row r="53" spans="1:11" hidden="1" x14ac:dyDescent="0.2">
      <c r="A53" s="341">
        <v>52</v>
      </c>
      <c r="B53" s="352" t="s">
        <v>179</v>
      </c>
      <c r="C53" s="336" t="s">
        <v>180</v>
      </c>
      <c r="D53" s="344" t="s">
        <v>245</v>
      </c>
      <c r="E53" s="336">
        <v>3142617</v>
      </c>
      <c r="F53" s="339">
        <v>43434</v>
      </c>
      <c r="G53" s="336" t="s">
        <v>246</v>
      </c>
      <c r="H53" s="339">
        <v>43434</v>
      </c>
      <c r="I53" s="340">
        <v>1677</v>
      </c>
    </row>
    <row r="54" spans="1:11" hidden="1" x14ac:dyDescent="0.2">
      <c r="A54" s="341">
        <v>53</v>
      </c>
      <c r="B54" s="352" t="s">
        <v>229</v>
      </c>
      <c r="C54" s="336" t="s">
        <v>244</v>
      </c>
      <c r="D54" s="344" t="s">
        <v>245</v>
      </c>
      <c r="E54" s="336">
        <v>3142621</v>
      </c>
      <c r="F54" s="339">
        <v>43434</v>
      </c>
      <c r="G54" s="336" t="s">
        <v>246</v>
      </c>
      <c r="H54" s="339">
        <v>43434</v>
      </c>
      <c r="I54" s="340">
        <v>2174</v>
      </c>
    </row>
    <row r="55" spans="1:11" ht="17.25" hidden="1" customHeight="1" x14ac:dyDescent="0.2">
      <c r="A55" s="111">
        <v>54</v>
      </c>
      <c r="B55" s="304" t="s">
        <v>221</v>
      </c>
      <c r="C55" s="305" t="s">
        <v>222</v>
      </c>
      <c r="D55" s="306" t="s">
        <v>216</v>
      </c>
      <c r="E55" s="305">
        <v>3711625</v>
      </c>
      <c r="F55" s="307">
        <v>43434</v>
      </c>
      <c r="G55" s="305" t="s">
        <v>368</v>
      </c>
      <c r="H55" s="307">
        <v>43432</v>
      </c>
      <c r="I55" s="308">
        <v>2503.4</v>
      </c>
    </row>
    <row r="56" spans="1:11" ht="17.25" hidden="1" customHeight="1" x14ac:dyDescent="0.2">
      <c r="A56" s="111">
        <v>55</v>
      </c>
      <c r="B56" s="309" t="s">
        <v>214</v>
      </c>
      <c r="C56" s="305" t="s">
        <v>215</v>
      </c>
      <c r="D56" s="306" t="s">
        <v>216</v>
      </c>
      <c r="E56" s="305">
        <v>3711632</v>
      </c>
      <c r="F56" s="307">
        <v>43434</v>
      </c>
      <c r="G56" s="306" t="s">
        <v>369</v>
      </c>
      <c r="H56" s="307">
        <v>43432</v>
      </c>
      <c r="I56" s="308">
        <v>1680</v>
      </c>
    </row>
    <row r="57" spans="1:11" hidden="1" x14ac:dyDescent="0.2">
      <c r="A57" s="111">
        <v>56</v>
      </c>
      <c r="B57" s="304" t="s">
        <v>218</v>
      </c>
      <c r="C57" s="305" t="s">
        <v>219</v>
      </c>
      <c r="D57" s="306" t="s">
        <v>216</v>
      </c>
      <c r="E57" s="305">
        <v>3715630</v>
      </c>
      <c r="F57" s="307">
        <v>43434</v>
      </c>
      <c r="G57" s="306" t="s">
        <v>370</v>
      </c>
      <c r="H57" s="307">
        <v>43432</v>
      </c>
      <c r="I57" s="308">
        <v>3113.44</v>
      </c>
    </row>
    <row r="58" spans="1:11" ht="24" hidden="1" x14ac:dyDescent="0.2">
      <c r="A58" s="341">
        <v>57</v>
      </c>
      <c r="B58" s="337" t="s">
        <v>372</v>
      </c>
      <c r="C58" s="351" t="s">
        <v>199</v>
      </c>
      <c r="D58" s="344" t="s">
        <v>245</v>
      </c>
      <c r="E58" s="336">
        <v>5162305</v>
      </c>
      <c r="F58" s="339">
        <v>43440</v>
      </c>
      <c r="G58" s="336" t="s">
        <v>192</v>
      </c>
      <c r="H58" s="339">
        <v>43434</v>
      </c>
      <c r="I58" s="340">
        <v>382.97</v>
      </c>
    </row>
    <row r="59" spans="1:11" ht="24" hidden="1" x14ac:dyDescent="0.2">
      <c r="A59" s="111">
        <v>58</v>
      </c>
      <c r="B59" s="310" t="s">
        <v>371</v>
      </c>
      <c r="C59" s="311" t="s">
        <v>199</v>
      </c>
      <c r="D59" s="306" t="s">
        <v>216</v>
      </c>
      <c r="E59" s="305">
        <v>5162305</v>
      </c>
      <c r="F59" s="307">
        <v>43440</v>
      </c>
      <c r="G59" s="305" t="s">
        <v>192</v>
      </c>
      <c r="H59" s="307">
        <v>43434</v>
      </c>
      <c r="I59" s="308">
        <v>2841</v>
      </c>
    </row>
    <row r="60" spans="1:11" ht="24" hidden="1" x14ac:dyDescent="0.25">
      <c r="A60" s="341">
        <v>59</v>
      </c>
      <c r="B60" s="337" t="s">
        <v>373</v>
      </c>
      <c r="C60" s="351" t="s">
        <v>198</v>
      </c>
      <c r="D60" s="344" t="s">
        <v>245</v>
      </c>
      <c r="E60" s="336">
        <v>6040561</v>
      </c>
      <c r="F60" s="339">
        <v>43440</v>
      </c>
      <c r="G60" s="336" t="s">
        <v>193</v>
      </c>
      <c r="H60" s="339">
        <v>43434</v>
      </c>
      <c r="I60" s="340">
        <v>21.9</v>
      </c>
      <c r="K60" s="142"/>
    </row>
    <row r="61" spans="1:11" ht="24" hidden="1" x14ac:dyDescent="0.25">
      <c r="A61" s="111">
        <v>60</v>
      </c>
      <c r="B61" s="310" t="s">
        <v>374</v>
      </c>
      <c r="C61" s="312" t="s">
        <v>198</v>
      </c>
      <c r="D61" s="306" t="s">
        <v>216</v>
      </c>
      <c r="E61" s="305">
        <v>6040588</v>
      </c>
      <c r="F61" s="307">
        <v>43440</v>
      </c>
      <c r="G61" s="305" t="s">
        <v>193</v>
      </c>
      <c r="H61" s="307">
        <v>43434</v>
      </c>
      <c r="I61" s="308">
        <v>393.03</v>
      </c>
      <c r="K61" s="142"/>
    </row>
    <row r="62" spans="1:11" ht="24" x14ac:dyDescent="0.25">
      <c r="A62" s="341">
        <v>61</v>
      </c>
      <c r="B62" s="337" t="s">
        <v>375</v>
      </c>
      <c r="C62" s="347" t="s">
        <v>198</v>
      </c>
      <c r="D62" s="338" t="s">
        <v>311</v>
      </c>
      <c r="E62" s="336">
        <v>6048301</v>
      </c>
      <c r="F62" s="339">
        <v>43440</v>
      </c>
      <c r="G62" s="336" t="s">
        <v>193</v>
      </c>
      <c r="H62" s="339">
        <v>43434</v>
      </c>
      <c r="I62" s="340">
        <v>42.55</v>
      </c>
      <c r="K62" s="142"/>
    </row>
    <row r="63" spans="1:11" ht="24" hidden="1" x14ac:dyDescent="0.2">
      <c r="A63" s="341">
        <v>62</v>
      </c>
      <c r="B63" s="337" t="s">
        <v>378</v>
      </c>
      <c r="C63" s="336" t="s">
        <v>267</v>
      </c>
      <c r="D63" s="338" t="s">
        <v>308</v>
      </c>
      <c r="E63" s="336">
        <v>2239965</v>
      </c>
      <c r="F63" s="339">
        <v>43440</v>
      </c>
      <c r="G63" s="336" t="s">
        <v>286</v>
      </c>
      <c r="H63" s="339">
        <v>43434</v>
      </c>
      <c r="I63" s="340">
        <v>340.43</v>
      </c>
    </row>
    <row r="64" spans="1:11" hidden="1" x14ac:dyDescent="0.2">
      <c r="A64" s="111">
        <v>63</v>
      </c>
      <c r="B64" s="313" t="s">
        <v>224</v>
      </c>
      <c r="C64" s="314" t="s">
        <v>285</v>
      </c>
      <c r="D64" s="315" t="s">
        <v>216</v>
      </c>
      <c r="E64" s="316">
        <v>6315142</v>
      </c>
      <c r="F64" s="317">
        <v>43448</v>
      </c>
      <c r="G64" s="314" t="s">
        <v>387</v>
      </c>
      <c r="H64" s="317">
        <v>43447</v>
      </c>
      <c r="I64" s="318">
        <v>1512</v>
      </c>
    </row>
    <row r="65" spans="1:11" hidden="1" x14ac:dyDescent="0.2">
      <c r="A65" s="111">
        <v>64</v>
      </c>
      <c r="B65" s="319" t="s">
        <v>214</v>
      </c>
      <c r="C65" s="314" t="s">
        <v>215</v>
      </c>
      <c r="D65" s="315" t="s">
        <v>216</v>
      </c>
      <c r="E65" s="316">
        <v>3711235</v>
      </c>
      <c r="F65" s="317">
        <v>43448</v>
      </c>
      <c r="G65" s="314" t="s">
        <v>388</v>
      </c>
      <c r="H65" s="317">
        <v>43446</v>
      </c>
      <c r="I65" s="318">
        <v>896</v>
      </c>
    </row>
    <row r="66" spans="1:11" hidden="1" x14ac:dyDescent="0.2">
      <c r="A66" s="118">
        <v>65</v>
      </c>
      <c r="B66" s="313" t="s">
        <v>221</v>
      </c>
      <c r="C66" s="314" t="s">
        <v>222</v>
      </c>
      <c r="D66" s="315" t="s">
        <v>216</v>
      </c>
      <c r="E66" s="316">
        <v>3711738</v>
      </c>
      <c r="F66" s="317">
        <v>43448</v>
      </c>
      <c r="G66" s="314" t="s">
        <v>389</v>
      </c>
      <c r="H66" s="317">
        <v>43447</v>
      </c>
      <c r="I66" s="318">
        <v>1540</v>
      </c>
    </row>
    <row r="67" spans="1:11" ht="17.100000000000001" hidden="1" customHeight="1" x14ac:dyDescent="0.2">
      <c r="A67" s="111">
        <v>66</v>
      </c>
      <c r="B67" s="313" t="s">
        <v>218</v>
      </c>
      <c r="C67" s="314" t="s">
        <v>219</v>
      </c>
      <c r="D67" s="315" t="s">
        <v>216</v>
      </c>
      <c r="E67" s="316">
        <v>3715082</v>
      </c>
      <c r="F67" s="317">
        <v>43448</v>
      </c>
      <c r="G67" s="314" t="s">
        <v>390</v>
      </c>
      <c r="H67" s="317">
        <v>43447</v>
      </c>
      <c r="I67" s="318">
        <v>1144</v>
      </c>
    </row>
    <row r="68" spans="1:11" ht="17.100000000000001" hidden="1" customHeight="1" x14ac:dyDescent="0.2">
      <c r="A68" s="341">
        <v>67</v>
      </c>
      <c r="B68" s="337" t="s">
        <v>391</v>
      </c>
      <c r="C68" s="351" t="s">
        <v>199</v>
      </c>
      <c r="D68" s="344" t="s">
        <v>245</v>
      </c>
      <c r="E68" s="336">
        <v>5162305</v>
      </c>
      <c r="F68" s="339">
        <v>43462</v>
      </c>
      <c r="G68" s="336" t="s">
        <v>192</v>
      </c>
      <c r="H68" s="339">
        <v>43464</v>
      </c>
      <c r="I68" s="340">
        <v>382.97</v>
      </c>
    </row>
    <row r="69" spans="1:11" ht="24" hidden="1" x14ac:dyDescent="0.25">
      <c r="A69" s="341">
        <v>68</v>
      </c>
      <c r="B69" s="337" t="s">
        <v>392</v>
      </c>
      <c r="C69" s="351" t="s">
        <v>198</v>
      </c>
      <c r="D69" s="344" t="s">
        <v>245</v>
      </c>
      <c r="E69" s="336">
        <v>6040561</v>
      </c>
      <c r="F69" s="339">
        <v>43462</v>
      </c>
      <c r="G69" s="336" t="s">
        <v>193</v>
      </c>
      <c r="H69" s="339">
        <v>43464</v>
      </c>
      <c r="I69" s="340">
        <v>21.9</v>
      </c>
      <c r="K69" s="142"/>
    </row>
    <row r="70" spans="1:11" ht="24" x14ac:dyDescent="0.25">
      <c r="A70" s="341">
        <v>69</v>
      </c>
      <c r="B70" s="337" t="s">
        <v>393</v>
      </c>
      <c r="C70" s="347" t="s">
        <v>198</v>
      </c>
      <c r="D70" s="338" t="s">
        <v>311</v>
      </c>
      <c r="E70" s="336">
        <v>6048301</v>
      </c>
      <c r="F70" s="339">
        <v>43462</v>
      </c>
      <c r="G70" s="336" t="s">
        <v>193</v>
      </c>
      <c r="H70" s="339">
        <v>43464</v>
      </c>
      <c r="I70" s="340">
        <v>42.55</v>
      </c>
      <c r="K70" s="142"/>
    </row>
    <row r="71" spans="1:11" ht="15" hidden="1" x14ac:dyDescent="0.25">
      <c r="A71" s="341">
        <v>70</v>
      </c>
      <c r="B71" s="352" t="s">
        <v>229</v>
      </c>
      <c r="C71" s="336" t="s">
        <v>244</v>
      </c>
      <c r="D71" s="344" t="s">
        <v>245</v>
      </c>
      <c r="E71" s="336">
        <v>3142982</v>
      </c>
      <c r="F71" s="339">
        <v>43462</v>
      </c>
      <c r="G71" s="336" t="s">
        <v>246</v>
      </c>
      <c r="H71" s="339">
        <v>43462</v>
      </c>
      <c r="I71" s="340">
        <v>2173</v>
      </c>
      <c r="K71" s="142"/>
    </row>
    <row r="72" spans="1:11" ht="21.75" hidden="1" customHeight="1" x14ac:dyDescent="0.25">
      <c r="A72" s="341">
        <v>71</v>
      </c>
      <c r="B72" s="352" t="s">
        <v>179</v>
      </c>
      <c r="C72" s="336" t="s">
        <v>180</v>
      </c>
      <c r="D72" s="344" t="s">
        <v>245</v>
      </c>
      <c r="E72" s="336">
        <v>3142987</v>
      </c>
      <c r="F72" s="339">
        <v>43462</v>
      </c>
      <c r="G72" s="336" t="s">
        <v>246</v>
      </c>
      <c r="H72" s="339">
        <v>43462</v>
      </c>
      <c r="I72" s="340">
        <v>1675</v>
      </c>
      <c r="K72" s="142"/>
    </row>
    <row r="73" spans="1:11" ht="24" hidden="1" x14ac:dyDescent="0.25">
      <c r="A73" s="341">
        <v>72</v>
      </c>
      <c r="B73" s="337" t="s">
        <v>394</v>
      </c>
      <c r="C73" s="336" t="s">
        <v>267</v>
      </c>
      <c r="D73" s="338" t="s">
        <v>308</v>
      </c>
      <c r="E73" s="336">
        <v>2239992</v>
      </c>
      <c r="F73" s="339">
        <v>43462</v>
      </c>
      <c r="G73" s="336" t="s">
        <v>286</v>
      </c>
      <c r="H73" s="339">
        <v>43464</v>
      </c>
      <c r="I73" s="340">
        <v>340.43</v>
      </c>
      <c r="K73" s="142"/>
    </row>
    <row r="74" spans="1:11" ht="24" hidden="1" x14ac:dyDescent="0.25">
      <c r="A74" s="111">
        <v>73</v>
      </c>
      <c r="B74" s="320" t="s">
        <v>386</v>
      </c>
      <c r="C74" s="321" t="s">
        <v>199</v>
      </c>
      <c r="D74" s="315" t="s">
        <v>216</v>
      </c>
      <c r="E74" s="314">
        <v>5162305</v>
      </c>
      <c r="F74" s="322">
        <v>43464</v>
      </c>
      <c r="G74" s="314" t="s">
        <v>192</v>
      </c>
      <c r="H74" s="322">
        <v>43482</v>
      </c>
      <c r="I74" s="323">
        <v>1273</v>
      </c>
      <c r="K74" s="142"/>
    </row>
    <row r="75" spans="1:11" ht="15" hidden="1" x14ac:dyDescent="0.25">
      <c r="A75" s="354">
        <v>74</v>
      </c>
      <c r="B75" s="355" t="s">
        <v>224</v>
      </c>
      <c r="C75" s="356" t="s">
        <v>285</v>
      </c>
      <c r="D75" s="357" t="s">
        <v>216</v>
      </c>
      <c r="E75" s="354">
        <v>3550040</v>
      </c>
      <c r="F75" s="358">
        <v>43496</v>
      </c>
      <c r="G75" s="356" t="s">
        <v>395</v>
      </c>
      <c r="H75" s="358">
        <v>43495</v>
      </c>
      <c r="I75" s="359">
        <v>3258.4</v>
      </c>
      <c r="K75" s="142"/>
    </row>
    <row r="76" spans="1:11" ht="17.25" hidden="1" customHeight="1" x14ac:dyDescent="0.2">
      <c r="A76" s="341">
        <v>75</v>
      </c>
      <c r="B76" s="352" t="s">
        <v>229</v>
      </c>
      <c r="C76" s="336" t="s">
        <v>244</v>
      </c>
      <c r="D76" s="344" t="s">
        <v>245</v>
      </c>
      <c r="E76" s="336">
        <v>3142599</v>
      </c>
      <c r="F76" s="343">
        <v>43496</v>
      </c>
      <c r="G76" s="336" t="s">
        <v>246</v>
      </c>
      <c r="H76" s="343">
        <v>43496</v>
      </c>
      <c r="I76" s="340">
        <v>2174</v>
      </c>
    </row>
    <row r="77" spans="1:11" ht="17.25" hidden="1" customHeight="1" x14ac:dyDescent="0.2">
      <c r="A77" s="341">
        <v>76</v>
      </c>
      <c r="B77" s="352" t="s">
        <v>179</v>
      </c>
      <c r="C77" s="336" t="s">
        <v>180</v>
      </c>
      <c r="D77" s="344" t="s">
        <v>245</v>
      </c>
      <c r="E77" s="336">
        <v>3142602</v>
      </c>
      <c r="F77" s="343">
        <v>43496</v>
      </c>
      <c r="G77" s="336" t="s">
        <v>246</v>
      </c>
      <c r="H77" s="343">
        <v>43496</v>
      </c>
      <c r="I77" s="340">
        <v>1676</v>
      </c>
    </row>
    <row r="78" spans="1:11" ht="17.25" hidden="1" customHeight="1" x14ac:dyDescent="0.2">
      <c r="A78" s="354">
        <v>77</v>
      </c>
      <c r="B78" s="355" t="s">
        <v>221</v>
      </c>
      <c r="C78" s="356" t="s">
        <v>222</v>
      </c>
      <c r="D78" s="357" t="s">
        <v>216</v>
      </c>
      <c r="E78" s="354">
        <v>3711579</v>
      </c>
      <c r="F78" s="358">
        <v>43496</v>
      </c>
      <c r="G78" s="356" t="s">
        <v>396</v>
      </c>
      <c r="H78" s="358">
        <v>43495</v>
      </c>
      <c r="I78" s="359">
        <v>2422</v>
      </c>
    </row>
    <row r="79" spans="1:11" ht="17.25" hidden="1" customHeight="1" x14ac:dyDescent="0.2">
      <c r="A79" s="354">
        <v>78</v>
      </c>
      <c r="B79" s="360" t="s">
        <v>214</v>
      </c>
      <c r="C79" s="356" t="s">
        <v>215</v>
      </c>
      <c r="D79" s="357" t="s">
        <v>216</v>
      </c>
      <c r="E79" s="354">
        <v>3711050</v>
      </c>
      <c r="F79" s="358">
        <v>43496</v>
      </c>
      <c r="G79" s="356" t="s">
        <v>397</v>
      </c>
      <c r="H79" s="358">
        <v>43494</v>
      </c>
      <c r="I79" s="359">
        <v>1400</v>
      </c>
    </row>
    <row r="80" spans="1:11" ht="17.25" hidden="1" customHeight="1" x14ac:dyDescent="0.2">
      <c r="A80" s="354">
        <v>79</v>
      </c>
      <c r="B80" s="355" t="s">
        <v>218</v>
      </c>
      <c r="C80" s="356" t="s">
        <v>219</v>
      </c>
      <c r="D80" s="357" t="s">
        <v>216</v>
      </c>
      <c r="E80" s="354">
        <v>3715585</v>
      </c>
      <c r="F80" s="358">
        <v>43496</v>
      </c>
      <c r="G80" s="356" t="s">
        <v>398</v>
      </c>
      <c r="H80" s="358">
        <v>43495</v>
      </c>
      <c r="I80" s="359">
        <v>2558.3200000000002</v>
      </c>
    </row>
    <row r="81" spans="1:9" s="142" customFormat="1" ht="33.950000000000003" hidden="1" customHeight="1" x14ac:dyDescent="0.25">
      <c r="A81" s="341">
        <v>80</v>
      </c>
      <c r="B81" s="337" t="s">
        <v>419</v>
      </c>
      <c r="C81" s="336" t="s">
        <v>267</v>
      </c>
      <c r="D81" s="338" t="s">
        <v>308</v>
      </c>
      <c r="E81" s="336">
        <v>2239827</v>
      </c>
      <c r="F81" s="343">
        <v>43496</v>
      </c>
      <c r="G81" s="344" t="s">
        <v>286</v>
      </c>
      <c r="H81" s="339">
        <v>43503</v>
      </c>
      <c r="I81" s="340">
        <v>340.42</v>
      </c>
    </row>
    <row r="82" spans="1:9" s="142" customFormat="1" ht="33.950000000000003" hidden="1" customHeight="1" x14ac:dyDescent="0.25">
      <c r="A82" s="341">
        <v>81</v>
      </c>
      <c r="B82" s="337" t="s">
        <v>420</v>
      </c>
      <c r="C82" s="351" t="s">
        <v>199</v>
      </c>
      <c r="D82" s="344" t="s">
        <v>245</v>
      </c>
      <c r="E82" s="336">
        <v>5162305</v>
      </c>
      <c r="F82" s="343">
        <v>43496</v>
      </c>
      <c r="G82" s="344" t="s">
        <v>192</v>
      </c>
      <c r="H82" s="343">
        <v>43514</v>
      </c>
      <c r="I82" s="353">
        <v>382.97</v>
      </c>
    </row>
    <row r="83" spans="1:9" s="142" customFormat="1" ht="24" hidden="1" x14ac:dyDescent="0.25">
      <c r="A83" s="354">
        <v>82</v>
      </c>
      <c r="B83" s="361" t="s">
        <v>422</v>
      </c>
      <c r="C83" s="362" t="s">
        <v>199</v>
      </c>
      <c r="D83" s="357" t="s">
        <v>216</v>
      </c>
      <c r="E83" s="356">
        <v>5162305</v>
      </c>
      <c r="F83" s="358">
        <v>43496</v>
      </c>
      <c r="G83" s="357" t="s">
        <v>192</v>
      </c>
      <c r="H83" s="358">
        <v>43514</v>
      </c>
      <c r="I83" s="363">
        <v>2469</v>
      </c>
    </row>
    <row r="84" spans="1:9" s="142" customFormat="1" ht="17.25" hidden="1" customHeight="1" x14ac:dyDescent="0.25">
      <c r="A84" s="354">
        <v>83</v>
      </c>
      <c r="B84" s="361" t="s">
        <v>421</v>
      </c>
      <c r="C84" s="364" t="s">
        <v>198</v>
      </c>
      <c r="D84" s="357" t="s">
        <v>216</v>
      </c>
      <c r="E84" s="365">
        <v>6040588</v>
      </c>
      <c r="F84" s="358">
        <v>43496</v>
      </c>
      <c r="G84" s="357" t="s">
        <v>193</v>
      </c>
      <c r="H84" s="366">
        <v>43514</v>
      </c>
      <c r="I84" s="367">
        <v>237.28</v>
      </c>
    </row>
    <row r="85" spans="1:9" s="142" customFormat="1" ht="17.25" hidden="1" customHeight="1" x14ac:dyDescent="0.25">
      <c r="A85" s="341">
        <v>84</v>
      </c>
      <c r="B85" s="337" t="s">
        <v>423</v>
      </c>
      <c r="C85" s="351" t="s">
        <v>198</v>
      </c>
      <c r="D85" s="344" t="s">
        <v>245</v>
      </c>
      <c r="E85" s="348">
        <v>6040561</v>
      </c>
      <c r="F85" s="343">
        <v>43496</v>
      </c>
      <c r="G85" s="344" t="s">
        <v>193</v>
      </c>
      <c r="H85" s="339">
        <v>43515</v>
      </c>
      <c r="I85" s="340">
        <v>21.9</v>
      </c>
    </row>
    <row r="86" spans="1:9" s="142" customFormat="1" ht="17.25" customHeight="1" x14ac:dyDescent="0.25">
      <c r="A86" s="341">
        <v>85</v>
      </c>
      <c r="B86" s="337" t="s">
        <v>424</v>
      </c>
      <c r="C86" s="347" t="s">
        <v>198</v>
      </c>
      <c r="D86" s="338" t="s">
        <v>311</v>
      </c>
      <c r="E86" s="348">
        <v>6048301</v>
      </c>
      <c r="F86" s="343">
        <v>43496</v>
      </c>
      <c r="G86" s="344" t="s">
        <v>193</v>
      </c>
      <c r="H86" s="339">
        <v>43515</v>
      </c>
      <c r="I86" s="340">
        <v>42.55</v>
      </c>
    </row>
    <row r="87" spans="1:9" s="142" customFormat="1" ht="15" hidden="1" x14ac:dyDescent="0.25">
      <c r="A87" s="368">
        <v>86</v>
      </c>
      <c r="B87" s="369" t="s">
        <v>224</v>
      </c>
      <c r="C87" s="370" t="s">
        <v>285</v>
      </c>
      <c r="D87" s="371" t="s">
        <v>216</v>
      </c>
      <c r="E87" s="368">
        <v>4014682</v>
      </c>
      <c r="F87" s="372">
        <v>43523</v>
      </c>
      <c r="G87" s="371" t="s">
        <v>427</v>
      </c>
      <c r="H87" s="372">
        <v>43524</v>
      </c>
      <c r="I87" s="373">
        <v>2525.6</v>
      </c>
    </row>
    <row r="88" spans="1:9" s="142" customFormat="1" ht="17.25" hidden="1" customHeight="1" x14ac:dyDescent="0.25">
      <c r="A88" s="341">
        <v>87</v>
      </c>
      <c r="B88" s="352" t="s">
        <v>229</v>
      </c>
      <c r="C88" s="336" t="s">
        <v>244</v>
      </c>
      <c r="D88" s="344" t="s">
        <v>245</v>
      </c>
      <c r="E88" s="336">
        <v>3142633</v>
      </c>
      <c r="F88" s="343">
        <v>43524</v>
      </c>
      <c r="G88" s="336" t="s">
        <v>246</v>
      </c>
      <c r="H88" s="343">
        <v>43524</v>
      </c>
      <c r="I88" s="340">
        <v>2175</v>
      </c>
    </row>
    <row r="89" spans="1:9" s="142" customFormat="1" ht="17.25" hidden="1" customHeight="1" x14ac:dyDescent="0.25">
      <c r="A89" s="341">
        <v>88</v>
      </c>
      <c r="B89" s="352" t="s">
        <v>179</v>
      </c>
      <c r="C89" s="336" t="s">
        <v>180</v>
      </c>
      <c r="D89" s="344" t="s">
        <v>245</v>
      </c>
      <c r="E89" s="336">
        <v>3142638</v>
      </c>
      <c r="F89" s="343">
        <v>43524</v>
      </c>
      <c r="G89" s="336" t="s">
        <v>246</v>
      </c>
      <c r="H89" s="343">
        <v>43524</v>
      </c>
      <c r="I89" s="340">
        <v>838</v>
      </c>
    </row>
    <row r="90" spans="1:9" s="142" customFormat="1" ht="17.25" hidden="1" customHeight="1" x14ac:dyDescent="0.25">
      <c r="A90" s="368">
        <v>89</v>
      </c>
      <c r="B90" s="369" t="s">
        <v>221</v>
      </c>
      <c r="C90" s="370" t="s">
        <v>222</v>
      </c>
      <c r="D90" s="371" t="s">
        <v>216</v>
      </c>
      <c r="E90" s="368">
        <v>3711058</v>
      </c>
      <c r="F90" s="372">
        <v>43523</v>
      </c>
      <c r="G90" s="371" t="s">
        <v>429</v>
      </c>
      <c r="H90" s="372">
        <v>43524</v>
      </c>
      <c r="I90" s="373">
        <v>2422</v>
      </c>
    </row>
    <row r="91" spans="1:9" s="142" customFormat="1" ht="17.25" hidden="1" customHeight="1" x14ac:dyDescent="0.25">
      <c r="A91" s="368">
        <v>90</v>
      </c>
      <c r="B91" s="374" t="s">
        <v>214</v>
      </c>
      <c r="C91" s="370" t="s">
        <v>215</v>
      </c>
      <c r="D91" s="371" t="s">
        <v>216</v>
      </c>
      <c r="E91" s="368">
        <v>3711065</v>
      </c>
      <c r="F91" s="372">
        <v>43522</v>
      </c>
      <c r="G91" s="371" t="s">
        <v>430</v>
      </c>
      <c r="H91" s="372">
        <v>43524</v>
      </c>
      <c r="I91" s="373">
        <v>1848</v>
      </c>
    </row>
    <row r="92" spans="1:9" s="142" customFormat="1" ht="17.25" hidden="1" customHeight="1" x14ac:dyDescent="0.25">
      <c r="A92" s="368">
        <v>91</v>
      </c>
      <c r="B92" s="369" t="s">
        <v>218</v>
      </c>
      <c r="C92" s="370" t="s">
        <v>219</v>
      </c>
      <c r="D92" s="371" t="s">
        <v>216</v>
      </c>
      <c r="E92" s="368">
        <v>3715061</v>
      </c>
      <c r="F92" s="372">
        <v>43523</v>
      </c>
      <c r="G92" s="371" t="s">
        <v>431</v>
      </c>
      <c r="H92" s="372">
        <v>43524</v>
      </c>
      <c r="I92" s="373">
        <v>2192.02</v>
      </c>
    </row>
    <row r="93" spans="1:9" s="142" customFormat="1" ht="17.25" hidden="1" customHeight="1" x14ac:dyDescent="0.25">
      <c r="A93" s="341">
        <v>92</v>
      </c>
      <c r="B93" s="337" t="s">
        <v>436</v>
      </c>
      <c r="C93" s="336" t="s">
        <v>267</v>
      </c>
      <c r="D93" s="338" t="s">
        <v>308</v>
      </c>
      <c r="E93" s="336">
        <v>2239201</v>
      </c>
      <c r="F93" s="343">
        <v>43496</v>
      </c>
      <c r="G93" s="344" t="s">
        <v>286</v>
      </c>
      <c r="H93" s="345">
        <v>43532</v>
      </c>
      <c r="I93" s="340">
        <v>266.74</v>
      </c>
    </row>
    <row r="94" spans="1:9" s="142" customFormat="1" ht="24" hidden="1" x14ac:dyDescent="0.25">
      <c r="A94" s="341">
        <v>93</v>
      </c>
      <c r="B94" s="337" t="s">
        <v>441</v>
      </c>
      <c r="C94" s="351" t="s">
        <v>199</v>
      </c>
      <c r="D94" s="344" t="s">
        <v>245</v>
      </c>
      <c r="E94" s="344">
        <v>5162305</v>
      </c>
      <c r="F94" s="343">
        <v>43542</v>
      </c>
      <c r="G94" s="344" t="s">
        <v>192</v>
      </c>
      <c r="H94" s="343">
        <v>43524</v>
      </c>
      <c r="I94" s="353">
        <v>410.6</v>
      </c>
    </row>
    <row r="95" spans="1:9" s="142" customFormat="1" ht="24" hidden="1" x14ac:dyDescent="0.25">
      <c r="A95" s="368">
        <v>94</v>
      </c>
      <c r="B95" s="375" t="s">
        <v>442</v>
      </c>
      <c r="C95" s="376" t="s">
        <v>199</v>
      </c>
      <c r="D95" s="371" t="s">
        <v>216</v>
      </c>
      <c r="E95" s="371">
        <v>5162305</v>
      </c>
      <c r="F95" s="372">
        <v>43542</v>
      </c>
      <c r="G95" s="371" t="s">
        <v>192</v>
      </c>
      <c r="H95" s="372">
        <v>43524</v>
      </c>
      <c r="I95" s="377">
        <v>2272</v>
      </c>
    </row>
    <row r="96" spans="1:9" s="142" customFormat="1" ht="24" hidden="1" x14ac:dyDescent="0.25">
      <c r="A96" s="341">
        <v>95</v>
      </c>
      <c r="B96" s="337" t="s">
        <v>423</v>
      </c>
      <c r="C96" s="351" t="s">
        <v>198</v>
      </c>
      <c r="D96" s="344" t="s">
        <v>245</v>
      </c>
      <c r="E96" s="349" t="s">
        <v>443</v>
      </c>
      <c r="F96" s="343">
        <v>43542</v>
      </c>
      <c r="G96" s="344" t="s">
        <v>193</v>
      </c>
      <c r="H96" s="343">
        <v>43524</v>
      </c>
      <c r="I96" s="340">
        <v>21.9</v>
      </c>
    </row>
    <row r="97" spans="1:9" s="142" customFormat="1" ht="24" hidden="1" x14ac:dyDescent="0.25">
      <c r="A97" s="368">
        <v>96</v>
      </c>
      <c r="B97" s="375" t="s">
        <v>444</v>
      </c>
      <c r="C97" s="378" t="s">
        <v>198</v>
      </c>
      <c r="D97" s="371" t="s">
        <v>216</v>
      </c>
      <c r="E97" s="379" t="s">
        <v>446</v>
      </c>
      <c r="F97" s="372">
        <v>43542</v>
      </c>
      <c r="G97" s="371" t="s">
        <v>193</v>
      </c>
      <c r="H97" s="372">
        <v>43524</v>
      </c>
      <c r="I97" s="380">
        <v>100.38</v>
      </c>
    </row>
    <row r="98" spans="1:9" s="142" customFormat="1" ht="24" x14ac:dyDescent="0.25">
      <c r="A98" s="341">
        <v>97</v>
      </c>
      <c r="B98" s="337" t="s">
        <v>445</v>
      </c>
      <c r="C98" s="347" t="s">
        <v>198</v>
      </c>
      <c r="D98" s="338" t="s">
        <v>311</v>
      </c>
      <c r="E98" s="349" t="s">
        <v>443</v>
      </c>
      <c r="F98" s="343">
        <v>43542</v>
      </c>
      <c r="G98" s="344" t="s">
        <v>193</v>
      </c>
      <c r="H98" s="343">
        <v>43524</v>
      </c>
      <c r="I98" s="346">
        <v>57.9</v>
      </c>
    </row>
    <row r="99" spans="1:9" s="142" customFormat="1" ht="17.25" hidden="1" customHeight="1" x14ac:dyDescent="0.25">
      <c r="A99" s="111">
        <v>98</v>
      </c>
      <c r="B99" s="91" t="s">
        <v>224</v>
      </c>
      <c r="C99" s="141" t="s">
        <v>285</v>
      </c>
      <c r="D99" s="157" t="s">
        <v>216</v>
      </c>
      <c r="E99" s="111">
        <v>5115036</v>
      </c>
      <c r="F99" s="186">
        <v>43553</v>
      </c>
      <c r="G99" s="157" t="s">
        <v>447</v>
      </c>
      <c r="H99" s="186">
        <v>43552</v>
      </c>
      <c r="I99" s="116">
        <v>3674.13</v>
      </c>
    </row>
    <row r="100" spans="1:9" s="142" customFormat="1" ht="17.25" hidden="1" customHeight="1" x14ac:dyDescent="0.25">
      <c r="A100" s="341">
        <v>99</v>
      </c>
      <c r="B100" s="352" t="s">
        <v>229</v>
      </c>
      <c r="C100" s="336" t="s">
        <v>244</v>
      </c>
      <c r="D100" s="344" t="s">
        <v>245</v>
      </c>
      <c r="E100" s="336">
        <v>3142250</v>
      </c>
      <c r="F100" s="343">
        <v>43553</v>
      </c>
      <c r="G100" s="336" t="s">
        <v>246</v>
      </c>
      <c r="H100" s="343">
        <v>43553</v>
      </c>
      <c r="I100" s="340">
        <v>2174</v>
      </c>
    </row>
    <row r="101" spans="1:9" s="142" customFormat="1" ht="17.25" hidden="1" customHeight="1" x14ac:dyDescent="0.25">
      <c r="A101" s="341">
        <v>100</v>
      </c>
      <c r="B101" s="352" t="s">
        <v>179</v>
      </c>
      <c r="C101" s="336" t="s">
        <v>180</v>
      </c>
      <c r="D101" s="344" t="s">
        <v>245</v>
      </c>
      <c r="E101" s="336">
        <v>3142832</v>
      </c>
      <c r="F101" s="343">
        <v>43553</v>
      </c>
      <c r="G101" s="336" t="s">
        <v>246</v>
      </c>
      <c r="H101" s="343">
        <v>43553</v>
      </c>
      <c r="I101" s="340">
        <v>838</v>
      </c>
    </row>
    <row r="102" spans="1:9" s="142" customFormat="1" ht="17.25" hidden="1" customHeight="1" x14ac:dyDescent="0.25">
      <c r="A102" s="111">
        <v>101</v>
      </c>
      <c r="B102" s="91" t="s">
        <v>221</v>
      </c>
      <c r="C102" s="141" t="s">
        <v>222</v>
      </c>
      <c r="D102" s="157" t="s">
        <v>216</v>
      </c>
      <c r="E102" s="111">
        <v>3711123</v>
      </c>
      <c r="F102" s="186">
        <v>43553</v>
      </c>
      <c r="G102" s="157" t="s">
        <v>448</v>
      </c>
      <c r="H102" s="186">
        <v>43552</v>
      </c>
      <c r="I102" s="116">
        <v>3346.8</v>
      </c>
    </row>
    <row r="103" spans="1:9" s="142" customFormat="1" ht="17.25" hidden="1" customHeight="1" x14ac:dyDescent="0.25">
      <c r="A103" s="111">
        <v>102</v>
      </c>
      <c r="B103" s="93" t="s">
        <v>214</v>
      </c>
      <c r="C103" s="141" t="s">
        <v>215</v>
      </c>
      <c r="D103" s="157" t="s">
        <v>216</v>
      </c>
      <c r="E103" s="333">
        <v>3711425</v>
      </c>
      <c r="F103" s="186">
        <v>43553</v>
      </c>
      <c r="G103" s="157" t="s">
        <v>449</v>
      </c>
      <c r="H103" s="186">
        <v>43552</v>
      </c>
      <c r="I103" s="116">
        <v>3674.13</v>
      </c>
    </row>
    <row r="104" spans="1:9" s="142" customFormat="1" ht="17.25" hidden="1" customHeight="1" x14ac:dyDescent="0.25">
      <c r="A104" s="111">
        <v>103</v>
      </c>
      <c r="B104" s="91" t="s">
        <v>218</v>
      </c>
      <c r="C104" s="141" t="s">
        <v>219</v>
      </c>
      <c r="D104" s="157" t="s">
        <v>216</v>
      </c>
      <c r="E104" s="333">
        <v>3715574</v>
      </c>
      <c r="F104" s="186">
        <v>43553</v>
      </c>
      <c r="G104" s="157" t="s">
        <v>450</v>
      </c>
      <c r="H104" s="186">
        <v>43552</v>
      </c>
      <c r="I104" s="116">
        <v>3375.24</v>
      </c>
    </row>
    <row r="105" spans="1:9" s="142" customFormat="1" ht="15" x14ac:dyDescent="0.25"/>
    <row r="106" spans="1:9" s="142" customFormat="1" ht="33.950000000000003" customHeight="1" x14ac:dyDescent="0.25"/>
    <row r="107" spans="1:9" s="142" customFormat="1" ht="33.950000000000003" customHeight="1" x14ac:dyDescent="0.25"/>
    <row r="108" spans="1:9" s="142" customFormat="1" ht="17.25" customHeight="1" x14ac:dyDescent="0.25"/>
    <row r="109" spans="1:9" s="142" customFormat="1" ht="17.25" customHeight="1" x14ac:dyDescent="0.25"/>
    <row r="110" spans="1:9" s="142" customFormat="1" ht="17.25" customHeight="1" x14ac:dyDescent="0.25"/>
    <row r="111" spans="1:9" s="142" customFormat="1" ht="15" x14ac:dyDescent="0.25"/>
    <row r="112" spans="1:9" s="142" customFormat="1" ht="15" x14ac:dyDescent="0.25"/>
    <row r="113" s="142" customFormat="1" ht="17.25" customHeight="1" x14ac:dyDescent="0.25"/>
    <row r="114" s="142" customFormat="1" ht="17.25" customHeight="1" x14ac:dyDescent="0.25"/>
    <row r="115" s="142" customFormat="1" ht="17.25" customHeight="1" x14ac:dyDescent="0.25"/>
    <row r="116" s="142" customFormat="1" ht="17.25" customHeight="1" x14ac:dyDescent="0.25"/>
    <row r="117" s="142" customFormat="1" ht="17.25" customHeight="1" x14ac:dyDescent="0.25"/>
    <row r="118" s="142" customFormat="1" ht="17.25" customHeight="1" x14ac:dyDescent="0.25"/>
    <row r="119" s="142" customFormat="1" ht="17.25" customHeight="1" x14ac:dyDescent="0.25"/>
    <row r="120" s="142" customFormat="1" ht="17.25" customHeight="1" x14ac:dyDescent="0.25"/>
    <row r="121" s="142" customFormat="1" ht="17.25" customHeight="1" x14ac:dyDescent="0.25"/>
    <row r="122" s="142" customFormat="1" ht="17.25" customHeight="1" x14ac:dyDescent="0.25"/>
    <row r="123" s="142" customFormat="1" ht="17.25" customHeight="1" x14ac:dyDescent="0.25"/>
    <row r="124" s="142" customFormat="1" ht="17.25" customHeight="1" x14ac:dyDescent="0.25"/>
    <row r="125" s="142" customFormat="1" ht="17.25" customHeight="1" x14ac:dyDescent="0.25"/>
    <row r="126" s="142" customFormat="1" ht="17.25" customHeight="1" x14ac:dyDescent="0.25"/>
    <row r="127" s="142" customFormat="1" ht="17.25" customHeight="1" x14ac:dyDescent="0.25"/>
    <row r="128" s="142" customFormat="1" ht="15" x14ac:dyDescent="0.25"/>
    <row r="129" s="142" customFormat="1" ht="15" x14ac:dyDescent="0.25"/>
    <row r="130" s="142" customFormat="1" ht="30" customHeight="1" x14ac:dyDescent="0.25"/>
    <row r="131" s="142" customFormat="1" ht="33.950000000000003" customHeight="1" x14ac:dyDescent="0.25"/>
    <row r="132" s="142" customFormat="1" ht="17.25" customHeight="1" x14ac:dyDescent="0.25"/>
    <row r="133" s="142" customFormat="1" ht="17.25" customHeight="1" x14ac:dyDescent="0.25"/>
    <row r="134" s="142" customFormat="1" ht="17.25" customHeight="1" x14ac:dyDescent="0.25"/>
    <row r="135" s="142" customFormat="1" ht="17.25" customHeight="1" x14ac:dyDescent="0.25"/>
    <row r="136" s="142" customFormat="1" ht="17.25" customHeight="1" x14ac:dyDescent="0.25"/>
    <row r="137" s="142" customFormat="1" ht="17.25" customHeight="1" x14ac:dyDescent="0.25"/>
    <row r="138" s="142" customFormat="1" ht="17.25" customHeight="1" x14ac:dyDescent="0.25"/>
    <row r="139" s="142" customFormat="1" ht="17.25" customHeight="1" x14ac:dyDescent="0.25"/>
    <row r="140" s="142" customFormat="1" ht="17.25" customHeight="1" x14ac:dyDescent="0.25"/>
    <row r="141" s="142" customFormat="1" ht="17.25" customHeight="1" x14ac:dyDescent="0.25"/>
    <row r="142" s="142" customFormat="1" ht="17.25" customHeight="1" x14ac:dyDescent="0.25"/>
    <row r="143" s="142" customFormat="1" ht="17.25" customHeight="1" x14ac:dyDescent="0.25"/>
    <row r="144" s="142" customFormat="1" ht="17.25" customHeight="1" x14ac:dyDescent="0.25"/>
    <row r="145" s="142" customFormat="1" ht="17.25" customHeight="1" x14ac:dyDescent="0.25"/>
    <row r="146" s="142" customFormat="1" ht="17.25" customHeight="1" x14ac:dyDescent="0.25"/>
    <row r="147" s="142" customFormat="1" ht="17.25" customHeight="1" x14ac:dyDescent="0.25"/>
    <row r="148" s="142" customFormat="1" ht="17.25" customHeight="1" x14ac:dyDescent="0.25"/>
    <row r="149" s="142" customFormat="1" ht="17.25" customHeight="1" x14ac:dyDescent="0.25"/>
    <row r="150" s="142" customFormat="1" ht="17.25" customHeight="1" x14ac:dyDescent="0.25"/>
    <row r="151" s="142" customFormat="1" ht="17.25" customHeight="1" x14ac:dyDescent="0.25"/>
    <row r="152" s="142" customFormat="1" ht="20.25" customHeight="1" x14ac:dyDescent="0.25"/>
    <row r="153" s="142" customFormat="1" ht="25.5" customHeight="1" x14ac:dyDescent="0.25"/>
    <row r="154" s="142" customFormat="1" ht="31.5" customHeight="1" x14ac:dyDescent="0.25"/>
    <row r="155" s="142" customFormat="1" ht="17.25" customHeight="1" x14ac:dyDescent="0.25"/>
    <row r="156" s="142" customFormat="1" ht="17.25" customHeight="1" x14ac:dyDescent="0.25"/>
    <row r="157" s="142" customFormat="1" ht="17.25" customHeight="1" x14ac:dyDescent="0.25"/>
    <row r="158" s="142" customFormat="1" ht="17.25" customHeight="1" x14ac:dyDescent="0.25"/>
    <row r="159" s="142" customFormat="1" ht="17.25" customHeight="1" x14ac:dyDescent="0.25"/>
    <row r="160" s="142" customFormat="1" ht="17.25" customHeight="1" x14ac:dyDescent="0.25"/>
    <row r="161" s="142" customFormat="1" ht="17.25" customHeight="1" x14ac:dyDescent="0.25"/>
    <row r="162" s="142" customFormat="1" ht="17.25" customHeight="1" x14ac:dyDescent="0.25"/>
    <row r="163" s="142" customFormat="1" ht="17.25" customHeight="1" x14ac:dyDescent="0.25"/>
    <row r="164" s="142" customFormat="1" ht="17.25" customHeight="1" x14ac:dyDescent="0.25"/>
    <row r="165" s="142" customFormat="1" ht="17.25" customHeight="1" x14ac:dyDescent="0.25"/>
    <row r="166" s="142" customFormat="1" ht="17.25" customHeight="1" x14ac:dyDescent="0.25"/>
    <row r="167" s="142" customFormat="1" ht="17.25" customHeight="1" x14ac:dyDescent="0.25"/>
    <row r="168" s="142" customFormat="1" ht="17.25" customHeight="1" x14ac:dyDescent="0.25"/>
    <row r="169" s="142" customFormat="1" ht="17.25" customHeight="1" x14ac:dyDescent="0.25"/>
    <row r="170" s="142" customFormat="1" ht="17.25" customHeight="1" x14ac:dyDescent="0.25"/>
    <row r="171" s="142" customFormat="1" ht="17.25" customHeight="1" x14ac:dyDescent="0.25"/>
    <row r="172" s="142" customFormat="1" ht="17.25" customHeight="1" x14ac:dyDescent="0.25"/>
    <row r="173" s="142" customFormat="1" ht="17.25" customHeight="1" x14ac:dyDescent="0.25"/>
    <row r="174" s="142" customFormat="1" ht="17.25" customHeight="1" x14ac:dyDescent="0.25"/>
    <row r="175" s="142" customFormat="1" ht="17.25" customHeight="1" x14ac:dyDescent="0.25"/>
    <row r="176" s="142" customFormat="1" ht="17.25" customHeight="1" x14ac:dyDescent="0.25"/>
    <row r="177" s="142" customFormat="1" ht="17.25" customHeight="1" x14ac:dyDescent="0.25"/>
    <row r="178" s="142" customFormat="1" ht="17.25" customHeight="1" x14ac:dyDescent="0.25"/>
    <row r="179" s="142" customFormat="1" ht="17.25" customHeight="1" x14ac:dyDescent="0.25"/>
    <row r="180" s="142" customFormat="1" ht="17.25" customHeight="1" x14ac:dyDescent="0.25"/>
    <row r="181" s="142" customFormat="1" ht="17.25" customHeight="1" x14ac:dyDescent="0.25"/>
    <row r="182" s="142" customFormat="1" ht="17.25" customHeight="1" x14ac:dyDescent="0.25"/>
    <row r="183" s="142" customFormat="1" ht="17.25" customHeight="1" x14ac:dyDescent="0.25"/>
    <row r="184" s="142" customFormat="1" ht="17.25" customHeight="1" x14ac:dyDescent="0.25"/>
    <row r="185" s="142" customFormat="1" ht="17.25" customHeight="1" x14ac:dyDescent="0.25"/>
    <row r="186" s="142" customFormat="1" ht="17.25" customHeight="1" x14ac:dyDescent="0.25"/>
    <row r="187" s="142" customFormat="1" ht="17.25" customHeight="1" x14ac:dyDescent="0.25"/>
    <row r="188" s="142" customFormat="1" ht="17.25" customHeight="1" x14ac:dyDescent="0.25"/>
    <row r="189" s="142" customFormat="1" ht="17.25" customHeight="1" x14ac:dyDescent="0.25"/>
    <row r="190" s="142" customFormat="1" ht="17.25" customHeight="1" x14ac:dyDescent="0.25"/>
    <row r="191" s="142" customFormat="1" ht="17.25" customHeight="1" x14ac:dyDescent="0.25"/>
    <row r="192" s="142" customFormat="1" ht="17.25" customHeight="1" x14ac:dyDescent="0.25"/>
    <row r="193" s="142" customFormat="1" ht="17.25" customHeight="1" x14ac:dyDescent="0.25"/>
    <row r="194" s="142" customFormat="1" ht="17.25" customHeight="1" x14ac:dyDescent="0.25"/>
    <row r="195" s="142" customFormat="1" ht="17.25" customHeight="1" x14ac:dyDescent="0.25"/>
    <row r="196" s="142" customFormat="1" ht="17.25" customHeight="1" x14ac:dyDescent="0.25"/>
    <row r="197" s="142" customFormat="1" ht="17.25" customHeight="1" x14ac:dyDescent="0.25"/>
    <row r="198" s="142" customFormat="1" ht="17.25" customHeight="1" x14ac:dyDescent="0.25"/>
    <row r="199" s="142" customFormat="1" ht="17.25" customHeight="1" x14ac:dyDescent="0.25"/>
    <row r="200" s="142" customFormat="1" ht="17.25" customHeight="1" x14ac:dyDescent="0.25"/>
    <row r="201" s="142" customFormat="1" ht="17.25" customHeight="1" x14ac:dyDescent="0.25"/>
    <row r="202" s="142" customFormat="1" ht="17.25" customHeight="1" x14ac:dyDescent="0.25"/>
    <row r="203" s="142" customFormat="1" ht="17.25" customHeight="1" x14ac:dyDescent="0.25"/>
    <row r="204" s="142" customFormat="1" ht="17.25" customHeight="1" x14ac:dyDescent="0.25"/>
    <row r="205" s="142" customFormat="1" ht="17.25" customHeight="1" x14ac:dyDescent="0.25"/>
    <row r="206" s="142" customFormat="1" ht="17.25" customHeight="1" x14ac:dyDescent="0.25"/>
    <row r="207" s="142" customFormat="1" ht="17.25" customHeight="1" x14ac:dyDescent="0.25"/>
    <row r="208" s="142" customFormat="1" ht="17.25" customHeight="1" x14ac:dyDescent="0.25"/>
    <row r="209" s="142" customFormat="1" ht="17.25" customHeight="1" x14ac:dyDescent="0.25"/>
    <row r="210" s="142" customFormat="1" ht="17.25" customHeight="1" x14ac:dyDescent="0.25"/>
    <row r="211" s="142" customFormat="1" ht="17.25" customHeight="1" x14ac:dyDescent="0.25"/>
    <row r="212" s="142" customFormat="1" ht="17.25" customHeight="1" x14ac:dyDescent="0.25"/>
    <row r="213" s="142" customFormat="1" ht="17.25" customHeight="1" x14ac:dyDescent="0.25"/>
    <row r="214" s="142" customFormat="1" ht="17.25" customHeight="1" x14ac:dyDescent="0.25"/>
    <row r="215" s="142" customFormat="1" ht="17.25" customHeight="1" x14ac:dyDescent="0.25"/>
    <row r="216" s="142" customFormat="1" ht="17.25" customHeight="1" x14ac:dyDescent="0.25"/>
    <row r="217" s="142" customFormat="1" ht="17.25" customHeight="1" x14ac:dyDescent="0.25"/>
    <row r="218" s="142" customFormat="1" ht="17.25" customHeight="1" x14ac:dyDescent="0.25"/>
    <row r="219" s="142" customFormat="1" ht="17.25" customHeight="1" x14ac:dyDescent="0.25"/>
    <row r="220" s="142" customFormat="1" ht="17.25" customHeight="1" x14ac:dyDescent="0.25"/>
    <row r="221" s="142" customFormat="1" ht="17.25" customHeight="1" x14ac:dyDescent="0.25"/>
    <row r="222" s="142" customFormat="1" ht="17.25" customHeight="1" x14ac:dyDescent="0.25"/>
    <row r="223" s="142" customFormat="1" ht="17.25" customHeight="1" x14ac:dyDescent="0.25"/>
    <row r="224" s="142" customFormat="1" ht="17.25" customHeight="1" x14ac:dyDescent="0.25"/>
    <row r="225" s="142" customFormat="1" ht="17.25" customHeight="1" x14ac:dyDescent="0.25"/>
    <row r="226" s="142" customFormat="1" ht="17.25" customHeight="1" x14ac:dyDescent="0.25"/>
    <row r="227" s="142" customFormat="1" ht="17.25" customHeight="1" x14ac:dyDescent="0.25"/>
    <row r="228" s="142" customFormat="1" ht="17.25" customHeight="1" x14ac:dyDescent="0.25"/>
    <row r="229" s="142" customFormat="1" ht="17.25" customHeight="1" x14ac:dyDescent="0.25"/>
    <row r="230" s="142" customFormat="1" ht="17.25" customHeight="1" x14ac:dyDescent="0.25"/>
    <row r="231" s="142" customFormat="1" ht="17.25" customHeight="1" x14ac:dyDescent="0.25"/>
    <row r="232" s="142" customFormat="1" ht="17.25" customHeight="1" x14ac:dyDescent="0.25"/>
    <row r="233" s="142" customFormat="1" ht="17.25" customHeight="1" x14ac:dyDescent="0.25"/>
    <row r="234" s="142" customFormat="1" ht="17.25" customHeight="1" x14ac:dyDescent="0.25"/>
    <row r="235" s="142" customFormat="1" ht="17.25" customHeight="1" x14ac:dyDescent="0.25"/>
    <row r="236" s="142" customFormat="1" ht="17.25" customHeight="1" x14ac:dyDescent="0.25"/>
    <row r="237" s="142" customFormat="1" ht="17.25" customHeight="1" x14ac:dyDescent="0.25"/>
    <row r="238" s="142" customFormat="1" ht="17.25" customHeight="1" x14ac:dyDescent="0.25"/>
    <row r="239" s="142" customFormat="1" ht="17.25" customHeight="1" x14ac:dyDescent="0.25"/>
    <row r="240" s="142" customFormat="1" ht="17.25" customHeight="1" x14ac:dyDescent="0.25"/>
    <row r="241" s="142" customFormat="1" ht="17.25" customHeight="1" x14ac:dyDescent="0.25"/>
    <row r="242" s="142" customFormat="1" ht="17.25" customHeight="1" x14ac:dyDescent="0.25"/>
    <row r="243" s="142" customFormat="1" ht="17.25" customHeight="1" x14ac:dyDescent="0.25"/>
    <row r="244" s="142" customFormat="1" ht="17.25" customHeight="1" x14ac:dyDescent="0.25"/>
    <row r="245" s="142" customFormat="1" ht="17.25" customHeight="1" x14ac:dyDescent="0.25"/>
    <row r="246" s="142" customFormat="1" ht="17.25" customHeight="1" x14ac:dyDescent="0.25"/>
    <row r="247" s="142" customFormat="1" ht="17.25" customHeight="1" x14ac:dyDescent="0.25"/>
    <row r="248" s="142" customFormat="1" ht="17.25" customHeight="1" x14ac:dyDescent="0.25"/>
    <row r="249" s="142" customFormat="1" ht="17.25" customHeight="1" x14ac:dyDescent="0.25"/>
    <row r="250" s="142" customFormat="1" ht="17.25" customHeight="1" x14ac:dyDescent="0.25"/>
    <row r="251" s="142" customFormat="1" ht="17.25" customHeight="1" x14ac:dyDescent="0.25"/>
    <row r="252" s="142" customFormat="1" ht="17.25" customHeight="1" x14ac:dyDescent="0.25"/>
    <row r="253" s="142" customFormat="1" ht="17.25" customHeight="1" x14ac:dyDescent="0.25"/>
    <row r="254" s="142" customFormat="1" ht="17.25" customHeight="1" x14ac:dyDescent="0.25"/>
    <row r="255" s="142" customFormat="1" ht="17.25" customHeight="1" x14ac:dyDescent="0.25"/>
    <row r="256" s="142" customFormat="1" ht="17.25" customHeight="1" x14ac:dyDescent="0.25"/>
    <row r="257" s="142" customFormat="1" ht="17.25" customHeight="1" x14ac:dyDescent="0.25"/>
    <row r="258" s="142" customFormat="1" ht="17.25" customHeight="1" x14ac:dyDescent="0.25"/>
    <row r="259" s="142" customFormat="1" ht="17.25" customHeight="1" x14ac:dyDescent="0.25"/>
    <row r="260" s="142" customFormat="1" ht="17.25" customHeight="1" x14ac:dyDescent="0.25"/>
    <row r="261" s="142" customFormat="1" ht="17.25" customHeight="1" x14ac:dyDescent="0.25"/>
    <row r="262" s="142" customFormat="1" ht="17.25" customHeight="1" x14ac:dyDescent="0.25"/>
    <row r="263" s="142" customFormat="1" ht="17.25" customHeight="1" x14ac:dyDescent="0.25"/>
    <row r="264" s="142" customFormat="1" ht="17.25" customHeight="1" x14ac:dyDescent="0.25"/>
    <row r="265" s="142" customFormat="1" ht="17.25" customHeight="1" x14ac:dyDescent="0.25"/>
    <row r="266" s="142" customFormat="1" ht="17.25" customHeight="1" x14ac:dyDescent="0.25"/>
    <row r="267" s="142" customFormat="1" ht="17.25" customHeight="1" x14ac:dyDescent="0.25"/>
    <row r="268" s="142" customFormat="1" ht="17.25" customHeight="1" x14ac:dyDescent="0.25"/>
    <row r="269" s="142" customFormat="1" ht="17.25" customHeight="1" x14ac:dyDescent="0.25"/>
    <row r="270" s="142" customFormat="1" ht="17.25" customHeight="1" x14ac:dyDescent="0.25"/>
    <row r="271" s="142" customFormat="1" ht="17.25" customHeight="1" x14ac:dyDescent="0.25"/>
    <row r="272" s="142" customFormat="1" ht="17.25" customHeight="1" x14ac:dyDescent="0.25"/>
    <row r="273" s="142" customFormat="1" ht="17.25" customHeight="1" x14ac:dyDescent="0.25"/>
    <row r="274" s="142" customFormat="1" ht="17.25" customHeight="1" x14ac:dyDescent="0.25"/>
    <row r="275" s="142" customFormat="1" ht="17.25" customHeight="1" x14ac:dyDescent="0.25"/>
    <row r="276" s="142" customFormat="1" ht="17.25" customHeight="1" x14ac:dyDescent="0.25"/>
    <row r="277" s="142" customFormat="1" ht="17.25" customHeight="1" x14ac:dyDescent="0.25"/>
    <row r="278" s="142" customFormat="1" ht="17.25" customHeight="1" x14ac:dyDescent="0.25"/>
    <row r="279" s="142" customFormat="1" ht="17.25" customHeight="1" x14ac:dyDescent="0.25"/>
    <row r="280" s="142" customFormat="1" ht="17.25" customHeight="1" x14ac:dyDescent="0.25"/>
    <row r="281" s="142" customFormat="1" ht="17.25" customHeight="1" x14ac:dyDescent="0.25"/>
    <row r="282" s="142" customFormat="1" ht="17.25" customHeight="1" x14ac:dyDescent="0.25"/>
    <row r="283" s="142" customFormat="1" ht="17.25" customHeight="1" x14ac:dyDescent="0.25"/>
    <row r="284" s="142" customFormat="1" ht="17.25" customHeight="1" x14ac:dyDescent="0.25"/>
    <row r="285" s="142" customFormat="1" ht="17.25" customHeight="1" x14ac:dyDescent="0.25"/>
    <row r="286" s="142" customFormat="1" ht="17.25" customHeight="1" x14ac:dyDescent="0.25"/>
    <row r="287" s="142" customFormat="1" ht="17.25" customHeight="1" x14ac:dyDescent="0.25"/>
    <row r="288" s="142" customFormat="1" ht="17.25" customHeight="1" x14ac:dyDescent="0.25"/>
    <row r="289" s="142" customFormat="1" ht="17.25" customHeight="1" x14ac:dyDescent="0.25"/>
    <row r="290" s="142" customFormat="1" ht="17.25" customHeight="1" x14ac:dyDescent="0.25"/>
    <row r="291" s="142" customFormat="1" ht="17.25" customHeight="1" x14ac:dyDescent="0.25"/>
    <row r="292" s="142" customFormat="1" ht="17.25" customHeight="1" x14ac:dyDescent="0.25"/>
    <row r="293" s="142" customFormat="1" ht="17.25" customHeight="1" x14ac:dyDescent="0.25"/>
    <row r="294" s="142" customFormat="1" ht="17.25" customHeight="1" x14ac:dyDescent="0.25"/>
    <row r="295" s="142" customFormat="1" ht="17.25" customHeight="1" x14ac:dyDescent="0.25"/>
    <row r="296" s="142" customFormat="1" ht="17.25" customHeight="1" x14ac:dyDescent="0.25"/>
    <row r="297" s="142" customFormat="1" ht="17.25" customHeight="1" x14ac:dyDescent="0.25"/>
    <row r="298" s="142" customFormat="1" ht="17.25" customHeight="1" x14ac:dyDescent="0.25"/>
    <row r="299" s="142" customFormat="1" ht="17.25" customHeight="1" x14ac:dyDescent="0.25"/>
    <row r="300" s="142" customFormat="1" ht="17.25" customHeight="1" x14ac:dyDescent="0.25"/>
    <row r="301" s="142" customFormat="1" ht="17.25" customHeight="1" x14ac:dyDescent="0.25"/>
    <row r="302" s="142" customFormat="1" ht="17.25" customHeight="1" x14ac:dyDescent="0.25"/>
    <row r="303" s="142" customFormat="1" ht="17.25" customHeight="1" x14ac:dyDescent="0.25"/>
    <row r="304" s="142" customFormat="1" ht="17.25" customHeight="1" x14ac:dyDescent="0.25"/>
    <row r="305" s="142" customFormat="1" ht="17.25" customHeight="1" x14ac:dyDescent="0.25"/>
    <row r="306" s="142" customFormat="1" ht="17.25" customHeight="1" x14ac:dyDescent="0.25"/>
    <row r="307" s="142" customFormat="1" ht="17.25" customHeight="1" x14ac:dyDescent="0.25"/>
  </sheetData>
  <autoFilter ref="A2:J104">
    <filterColumn colId="3">
      <filters>
        <filter val="ENCARGOS PESSOA FÍSICA - PIS"/>
      </filters>
    </filterColumn>
  </autoFilter>
  <mergeCells count="1">
    <mergeCell ref="A1:I1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5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N12" sqref="N12"/>
    </sheetView>
  </sheetViews>
  <sheetFormatPr defaultRowHeight="14.25" x14ac:dyDescent="0.2"/>
  <cols>
    <col min="1" max="1" width="5.140625" style="69" customWidth="1"/>
    <col min="2" max="2" width="56.5703125" style="69" bestFit="1" customWidth="1"/>
    <col min="3" max="3" width="17" style="69" hidden="1" customWidth="1"/>
    <col min="4" max="4" width="19.85546875" style="69" hidden="1" customWidth="1"/>
    <col min="5" max="5" width="8.7109375" style="69" customWidth="1"/>
    <col min="6" max="6" width="9.5703125" style="69" hidden="1" customWidth="1"/>
    <col min="7" max="7" width="14.85546875" style="69" bestFit="1" customWidth="1"/>
    <col min="8" max="8" width="10.28515625" style="69" customWidth="1"/>
    <col min="9" max="9" width="13.140625" style="69" customWidth="1"/>
    <col min="10" max="10" width="10.85546875" style="69" bestFit="1" customWidth="1"/>
    <col min="11" max="11" width="20.7109375" style="69" bestFit="1" customWidth="1"/>
    <col min="12" max="17" width="9.140625" style="69"/>
    <col min="18" max="18" width="11.7109375" style="69" bestFit="1" customWidth="1"/>
    <col min="19" max="16384" width="9.140625" style="69"/>
  </cols>
  <sheetData>
    <row r="1" spans="1:10" ht="45" customHeight="1" x14ac:dyDescent="0.2">
      <c r="A1" s="84" t="s">
        <v>2</v>
      </c>
      <c r="B1" s="84" t="s">
        <v>3</v>
      </c>
      <c r="C1" s="84" t="s">
        <v>4</v>
      </c>
      <c r="D1" s="94" t="s">
        <v>5</v>
      </c>
      <c r="E1" s="84" t="s">
        <v>6</v>
      </c>
      <c r="F1" s="94" t="s">
        <v>7</v>
      </c>
      <c r="G1" s="94" t="s">
        <v>8</v>
      </c>
      <c r="H1" s="94" t="s">
        <v>7</v>
      </c>
      <c r="I1" s="84" t="s">
        <v>9</v>
      </c>
    </row>
    <row r="2" spans="1:10" ht="17.25" customHeight="1" x14ac:dyDescent="0.2">
      <c r="A2" s="141">
        <v>3</v>
      </c>
      <c r="B2" s="93" t="s">
        <v>214</v>
      </c>
      <c r="C2" s="141" t="s">
        <v>215</v>
      </c>
      <c r="D2" s="157" t="s">
        <v>216</v>
      </c>
      <c r="E2" s="141">
        <v>3711572</v>
      </c>
      <c r="F2" s="189">
        <v>43312</v>
      </c>
      <c r="G2" s="157" t="s">
        <v>217</v>
      </c>
      <c r="H2" s="189">
        <v>43307</v>
      </c>
      <c r="I2" s="92">
        <v>1344</v>
      </c>
      <c r="J2" s="69" t="s">
        <v>345</v>
      </c>
    </row>
    <row r="3" spans="1:10" ht="17.25" customHeight="1" x14ac:dyDescent="0.2">
      <c r="A3" s="141">
        <v>4</v>
      </c>
      <c r="B3" s="91" t="s">
        <v>218</v>
      </c>
      <c r="C3" s="141" t="s">
        <v>219</v>
      </c>
      <c r="D3" s="157" t="s">
        <v>216</v>
      </c>
      <c r="E3" s="141">
        <v>3715227</v>
      </c>
      <c r="F3" s="189">
        <v>43312</v>
      </c>
      <c r="G3" s="157" t="s">
        <v>220</v>
      </c>
      <c r="H3" s="189">
        <v>43307</v>
      </c>
      <c r="I3" s="92">
        <v>1936</v>
      </c>
      <c r="J3" s="69" t="s">
        <v>345</v>
      </c>
    </row>
    <row r="4" spans="1:10" ht="17.25" customHeight="1" x14ac:dyDescent="0.2">
      <c r="A4" s="141">
        <v>5</v>
      </c>
      <c r="B4" s="91" t="s">
        <v>221</v>
      </c>
      <c r="C4" s="141" t="s">
        <v>222</v>
      </c>
      <c r="D4" s="157" t="s">
        <v>216</v>
      </c>
      <c r="E4" s="141">
        <v>6716068</v>
      </c>
      <c r="F4" s="189">
        <v>43312</v>
      </c>
      <c r="G4" s="157" t="s">
        <v>223</v>
      </c>
      <c r="H4" s="189">
        <v>43308</v>
      </c>
      <c r="I4" s="117">
        <v>1993.6</v>
      </c>
      <c r="J4" s="69" t="s">
        <v>359</v>
      </c>
    </row>
    <row r="5" spans="1:10" ht="17.25" customHeight="1" x14ac:dyDescent="0.2">
      <c r="A5" s="141">
        <v>6</v>
      </c>
      <c r="B5" s="91" t="s">
        <v>224</v>
      </c>
      <c r="C5" s="141" t="s">
        <v>225</v>
      </c>
      <c r="D5" s="157" t="s">
        <v>216</v>
      </c>
      <c r="E5" s="141">
        <v>6717148</v>
      </c>
      <c r="F5" s="189">
        <v>43312</v>
      </c>
      <c r="G5" s="157" t="s">
        <v>226</v>
      </c>
      <c r="H5" s="189">
        <v>43307</v>
      </c>
      <c r="I5" s="92">
        <v>2266.6</v>
      </c>
      <c r="J5" s="69" t="s">
        <v>345</v>
      </c>
    </row>
    <row r="6" spans="1:10" ht="17.25" customHeight="1" x14ac:dyDescent="0.2">
      <c r="A6" s="111">
        <v>15</v>
      </c>
      <c r="B6" s="93" t="s">
        <v>214</v>
      </c>
      <c r="C6" s="141" t="s">
        <v>215</v>
      </c>
      <c r="D6" s="157" t="s">
        <v>216</v>
      </c>
      <c r="E6" s="141">
        <v>3711323</v>
      </c>
      <c r="F6" s="189">
        <v>43343</v>
      </c>
      <c r="G6" s="157" t="s">
        <v>278</v>
      </c>
      <c r="H6" s="189">
        <v>43343</v>
      </c>
      <c r="I6" s="92">
        <v>1764</v>
      </c>
      <c r="J6" s="69" t="s">
        <v>346</v>
      </c>
    </row>
    <row r="7" spans="1:10" ht="17.25" customHeight="1" x14ac:dyDescent="0.2">
      <c r="A7" s="111">
        <v>16</v>
      </c>
      <c r="B7" s="91" t="s">
        <v>221</v>
      </c>
      <c r="C7" s="141" t="s">
        <v>222</v>
      </c>
      <c r="D7" s="157" t="s">
        <v>216</v>
      </c>
      <c r="E7" s="141">
        <v>3711891</v>
      </c>
      <c r="F7" s="189">
        <v>43343</v>
      </c>
      <c r="G7" s="157" t="s">
        <v>277</v>
      </c>
      <c r="H7" s="189">
        <v>43343</v>
      </c>
      <c r="I7" s="117">
        <v>2706.9</v>
      </c>
      <c r="J7" s="69" t="s">
        <v>359</v>
      </c>
    </row>
    <row r="8" spans="1:10" ht="17.25" customHeight="1" x14ac:dyDescent="0.2">
      <c r="A8" s="111">
        <v>17</v>
      </c>
      <c r="B8" s="91" t="s">
        <v>218</v>
      </c>
      <c r="C8" s="141" t="s">
        <v>219</v>
      </c>
      <c r="D8" s="157" t="s">
        <v>216</v>
      </c>
      <c r="E8" s="141">
        <v>3715011</v>
      </c>
      <c r="F8" s="189">
        <v>43343</v>
      </c>
      <c r="G8" s="141" t="s">
        <v>279</v>
      </c>
      <c r="H8" s="189">
        <v>43343</v>
      </c>
      <c r="I8" s="92">
        <v>2902.42</v>
      </c>
      <c r="J8" s="69" t="s">
        <v>345</v>
      </c>
    </row>
    <row r="9" spans="1:10" ht="17.25" customHeight="1" x14ac:dyDescent="0.2">
      <c r="A9" s="111">
        <v>18</v>
      </c>
      <c r="B9" s="91" t="s">
        <v>224</v>
      </c>
      <c r="C9" s="141" t="s">
        <v>285</v>
      </c>
      <c r="D9" s="157" t="s">
        <v>216</v>
      </c>
      <c r="E9" s="141">
        <v>6018784</v>
      </c>
      <c r="F9" s="189">
        <v>43343</v>
      </c>
      <c r="G9" s="141" t="s">
        <v>280</v>
      </c>
      <c r="H9" s="189">
        <v>43343</v>
      </c>
      <c r="I9" s="92">
        <v>3609.03</v>
      </c>
      <c r="J9" s="69" t="s">
        <v>346</v>
      </c>
    </row>
    <row r="10" spans="1:10" ht="17.25" customHeight="1" x14ac:dyDescent="0.2">
      <c r="A10" s="111">
        <v>25</v>
      </c>
      <c r="B10" s="91" t="s">
        <v>224</v>
      </c>
      <c r="C10" s="141" t="s">
        <v>285</v>
      </c>
      <c r="D10" s="157" t="s">
        <v>216</v>
      </c>
      <c r="E10" s="141">
        <v>2556218</v>
      </c>
      <c r="F10" s="189">
        <v>43371</v>
      </c>
      <c r="G10" s="141" t="s">
        <v>295</v>
      </c>
      <c r="H10" s="189">
        <v>43369</v>
      </c>
      <c r="I10" s="92">
        <v>2059.4</v>
      </c>
      <c r="J10" s="69" t="s">
        <v>345</v>
      </c>
    </row>
    <row r="11" spans="1:10" x14ac:dyDescent="0.2">
      <c r="A11" s="111">
        <v>28</v>
      </c>
      <c r="B11" s="93" t="s">
        <v>214</v>
      </c>
      <c r="C11" s="141" t="s">
        <v>215</v>
      </c>
      <c r="D11" s="157" t="s">
        <v>216</v>
      </c>
      <c r="E11" s="141">
        <v>3711090</v>
      </c>
      <c r="F11" s="189">
        <v>43371</v>
      </c>
      <c r="G11" s="157" t="s">
        <v>296</v>
      </c>
      <c r="H11" s="189">
        <v>43370</v>
      </c>
      <c r="I11" s="92">
        <v>1288</v>
      </c>
      <c r="J11" s="69" t="s">
        <v>346</v>
      </c>
    </row>
    <row r="12" spans="1:10" x14ac:dyDescent="0.2">
      <c r="A12" s="111">
        <v>29</v>
      </c>
      <c r="B12" s="91" t="s">
        <v>221</v>
      </c>
      <c r="C12" s="141" t="s">
        <v>222</v>
      </c>
      <c r="D12" s="157" t="s">
        <v>216</v>
      </c>
      <c r="E12" s="141">
        <v>3711598</v>
      </c>
      <c r="F12" s="189">
        <v>43371</v>
      </c>
      <c r="G12" s="157" t="s">
        <v>297</v>
      </c>
      <c r="H12" s="189">
        <v>43371</v>
      </c>
      <c r="I12" s="117">
        <v>1848</v>
      </c>
      <c r="J12" s="69" t="s">
        <v>359</v>
      </c>
    </row>
    <row r="13" spans="1:10" x14ac:dyDescent="0.2">
      <c r="A13" s="111">
        <v>30</v>
      </c>
      <c r="B13" s="91" t="s">
        <v>218</v>
      </c>
      <c r="C13" s="141" t="s">
        <v>219</v>
      </c>
      <c r="D13" s="157" t="s">
        <v>216</v>
      </c>
      <c r="E13" s="141">
        <v>3715595</v>
      </c>
      <c r="F13" s="189">
        <v>43371</v>
      </c>
      <c r="G13" s="141" t="s">
        <v>298</v>
      </c>
      <c r="H13" s="189">
        <v>43371</v>
      </c>
      <c r="I13" s="92">
        <v>1936</v>
      </c>
      <c r="J13" s="69" t="s">
        <v>345</v>
      </c>
    </row>
    <row r="14" spans="1:10" ht="17.25" customHeight="1" x14ac:dyDescent="0.2">
      <c r="A14" s="111">
        <v>38</v>
      </c>
      <c r="B14" s="91" t="s">
        <v>224</v>
      </c>
      <c r="C14" s="141" t="s">
        <v>285</v>
      </c>
      <c r="D14" s="157" t="s">
        <v>216</v>
      </c>
      <c r="E14" s="141">
        <v>6952408</v>
      </c>
      <c r="F14" s="189">
        <v>43403</v>
      </c>
      <c r="G14" s="141" t="s">
        <v>339</v>
      </c>
      <c r="H14" s="189">
        <v>43399</v>
      </c>
      <c r="I14" s="92">
        <v>2732.8</v>
      </c>
      <c r="J14" s="69" t="s">
        <v>346</v>
      </c>
    </row>
    <row r="15" spans="1:10" ht="17.25" customHeight="1" x14ac:dyDescent="0.2">
      <c r="A15" s="111">
        <v>41</v>
      </c>
      <c r="B15" s="91" t="s">
        <v>221</v>
      </c>
      <c r="C15" s="141" t="s">
        <v>222</v>
      </c>
      <c r="D15" s="157" t="s">
        <v>216</v>
      </c>
      <c r="E15" s="141">
        <v>3711431</v>
      </c>
      <c r="F15" s="189">
        <v>43403</v>
      </c>
      <c r="G15" s="157" t="s">
        <v>342</v>
      </c>
      <c r="H15" s="189">
        <v>43399</v>
      </c>
      <c r="I15" s="117">
        <v>2666.2</v>
      </c>
      <c r="J15" s="69" t="s">
        <v>359</v>
      </c>
    </row>
    <row r="16" spans="1:10" ht="17.25" customHeight="1" x14ac:dyDescent="0.2">
      <c r="A16" s="111">
        <v>42</v>
      </c>
      <c r="B16" s="93" t="s">
        <v>214</v>
      </c>
      <c r="C16" s="141" t="s">
        <v>215</v>
      </c>
      <c r="D16" s="157" t="s">
        <v>216</v>
      </c>
      <c r="E16" s="141">
        <v>3711597</v>
      </c>
      <c r="F16" s="189">
        <v>43403</v>
      </c>
      <c r="G16" s="157" t="s">
        <v>344</v>
      </c>
      <c r="H16" s="189">
        <v>43402</v>
      </c>
      <c r="I16" s="92">
        <v>1736</v>
      </c>
      <c r="J16" s="69" t="s">
        <v>346</v>
      </c>
    </row>
    <row r="17" spans="1:10" ht="14.25" customHeight="1" x14ac:dyDescent="0.25">
      <c r="A17" s="111">
        <v>42</v>
      </c>
      <c r="B17" s="91" t="s">
        <v>221</v>
      </c>
      <c r="C17" s="141" t="s">
        <v>222</v>
      </c>
      <c r="D17" s="157" t="s">
        <v>216</v>
      </c>
      <c r="E17" s="141">
        <v>3711431</v>
      </c>
      <c r="F17" s="189">
        <v>43403</v>
      </c>
      <c r="G17" s="157" t="s">
        <v>342</v>
      </c>
      <c r="H17" s="189">
        <v>43399</v>
      </c>
      <c r="I17" s="117">
        <v>2666.2</v>
      </c>
      <c r="J17" s="142"/>
    </row>
    <row r="18" spans="1:10" s="142" customFormat="1" ht="17.25" customHeight="1" x14ac:dyDescent="0.25">
      <c r="A18" s="111">
        <v>43</v>
      </c>
      <c r="B18" s="91" t="s">
        <v>218</v>
      </c>
      <c r="C18" s="141" t="s">
        <v>219</v>
      </c>
      <c r="D18" s="157" t="s">
        <v>216</v>
      </c>
      <c r="E18" s="141">
        <v>3715138</v>
      </c>
      <c r="F18" s="189">
        <v>43403</v>
      </c>
      <c r="G18" s="141" t="s">
        <v>343</v>
      </c>
      <c r="H18" s="189">
        <v>43399</v>
      </c>
      <c r="I18" s="92">
        <v>2232.7199999999998</v>
      </c>
      <c r="J18" s="69" t="s">
        <v>345</v>
      </c>
    </row>
    <row r="19" spans="1:10" s="142" customFormat="1" ht="17.25" customHeight="1" x14ac:dyDescent="0.25">
      <c r="A19" s="111">
        <v>43</v>
      </c>
      <c r="B19" s="93" t="s">
        <v>214</v>
      </c>
      <c r="C19" s="141" t="s">
        <v>215</v>
      </c>
      <c r="D19" s="157" t="s">
        <v>216</v>
      </c>
      <c r="E19" s="141">
        <v>3711597</v>
      </c>
      <c r="F19" s="189">
        <v>43403</v>
      </c>
      <c r="G19" s="157" t="s">
        <v>344</v>
      </c>
      <c r="H19" s="189">
        <v>43402</v>
      </c>
      <c r="I19" s="92">
        <v>1736</v>
      </c>
    </row>
    <row r="20" spans="1:10" s="142" customFormat="1" ht="17.25" customHeight="1" x14ac:dyDescent="0.25">
      <c r="A20" s="111">
        <v>44</v>
      </c>
      <c r="B20" s="91" t="s">
        <v>218</v>
      </c>
      <c r="C20" s="141" t="s">
        <v>219</v>
      </c>
      <c r="D20" s="157" t="s">
        <v>216</v>
      </c>
      <c r="E20" s="141">
        <v>3715138</v>
      </c>
      <c r="F20" s="189">
        <v>43403</v>
      </c>
      <c r="G20" s="157" t="s">
        <v>343</v>
      </c>
      <c r="H20" s="189">
        <v>43399</v>
      </c>
      <c r="I20" s="92">
        <v>2232.7199999999998</v>
      </c>
    </row>
    <row r="21" spans="1:10" s="142" customFormat="1" ht="17.25" customHeight="1" x14ac:dyDescent="0.25">
      <c r="A21" s="111">
        <v>51</v>
      </c>
      <c r="B21" s="91" t="s">
        <v>224</v>
      </c>
      <c r="C21" s="141" t="s">
        <v>285</v>
      </c>
      <c r="D21" s="157" t="s">
        <v>216</v>
      </c>
      <c r="E21" s="141">
        <v>6315142</v>
      </c>
      <c r="F21" s="189">
        <v>43434</v>
      </c>
      <c r="G21" s="141" t="s">
        <v>363</v>
      </c>
      <c r="H21" s="189">
        <v>43433</v>
      </c>
      <c r="I21" s="92">
        <v>3674.13</v>
      </c>
    </row>
    <row r="22" spans="1:10" s="142" customFormat="1" ht="15" x14ac:dyDescent="0.25">
      <c r="A22" s="111">
        <v>54</v>
      </c>
      <c r="B22" s="91" t="s">
        <v>221</v>
      </c>
      <c r="C22" s="141" t="s">
        <v>222</v>
      </c>
      <c r="D22" s="157" t="s">
        <v>216</v>
      </c>
      <c r="E22" s="141">
        <v>3711625</v>
      </c>
      <c r="F22" s="189">
        <v>43434</v>
      </c>
      <c r="G22" s="141" t="s">
        <v>368</v>
      </c>
      <c r="H22" s="189">
        <v>43432</v>
      </c>
      <c r="I22" s="117">
        <v>2503.4</v>
      </c>
    </row>
    <row r="23" spans="1:10" s="142" customFormat="1" ht="17.25" customHeight="1" x14ac:dyDescent="0.25">
      <c r="A23" s="111">
        <v>55</v>
      </c>
      <c r="B23" s="93" t="s">
        <v>214</v>
      </c>
      <c r="C23" s="141" t="s">
        <v>215</v>
      </c>
      <c r="D23" s="157" t="s">
        <v>216</v>
      </c>
      <c r="E23" s="141">
        <v>3711632</v>
      </c>
      <c r="F23" s="189">
        <v>43434</v>
      </c>
      <c r="G23" s="157" t="s">
        <v>369</v>
      </c>
      <c r="H23" s="189">
        <v>43432</v>
      </c>
      <c r="I23" s="92">
        <v>1680</v>
      </c>
    </row>
    <row r="24" spans="1:10" s="142" customFormat="1" ht="17.25" customHeight="1" x14ac:dyDescent="0.25">
      <c r="A24" s="111">
        <v>56</v>
      </c>
      <c r="B24" s="91" t="s">
        <v>218</v>
      </c>
      <c r="C24" s="141" t="s">
        <v>219</v>
      </c>
      <c r="D24" s="157" t="s">
        <v>216</v>
      </c>
      <c r="E24" s="141">
        <v>3715630</v>
      </c>
      <c r="F24" s="189">
        <v>43434</v>
      </c>
      <c r="G24" s="157" t="s">
        <v>370</v>
      </c>
      <c r="H24" s="189">
        <v>43432</v>
      </c>
      <c r="I24" s="92">
        <v>3113.44</v>
      </c>
    </row>
    <row r="25" spans="1:10" s="142" customFormat="1" ht="17.25" customHeight="1" x14ac:dyDescent="0.25">
      <c r="A25" s="111">
        <v>63</v>
      </c>
      <c r="B25" s="91" t="s">
        <v>224</v>
      </c>
      <c r="C25" s="141" t="s">
        <v>285</v>
      </c>
      <c r="D25" s="157" t="s">
        <v>216</v>
      </c>
      <c r="E25" s="111">
        <v>6315142</v>
      </c>
      <c r="F25" s="186">
        <v>43448</v>
      </c>
      <c r="G25" s="141" t="s">
        <v>387</v>
      </c>
      <c r="H25" s="186">
        <v>43447</v>
      </c>
      <c r="I25" s="116">
        <v>1512</v>
      </c>
    </row>
    <row r="26" spans="1:10" s="142" customFormat="1" ht="17.25" customHeight="1" x14ac:dyDescent="0.25">
      <c r="A26" s="111">
        <v>64</v>
      </c>
      <c r="B26" s="93" t="s">
        <v>214</v>
      </c>
      <c r="C26" s="141" t="s">
        <v>215</v>
      </c>
      <c r="D26" s="157" t="s">
        <v>216</v>
      </c>
      <c r="E26" s="111">
        <v>3711235</v>
      </c>
      <c r="F26" s="186">
        <v>43448</v>
      </c>
      <c r="G26" s="141" t="s">
        <v>388</v>
      </c>
      <c r="H26" s="186">
        <v>43446</v>
      </c>
      <c r="I26" s="116">
        <v>896</v>
      </c>
    </row>
    <row r="27" spans="1:10" s="142" customFormat="1" ht="17.25" customHeight="1" x14ac:dyDescent="0.25">
      <c r="A27" s="118">
        <v>65</v>
      </c>
      <c r="B27" s="91" t="s">
        <v>221</v>
      </c>
      <c r="C27" s="141" t="s">
        <v>222</v>
      </c>
      <c r="D27" s="157" t="s">
        <v>216</v>
      </c>
      <c r="E27" s="111">
        <v>3711738</v>
      </c>
      <c r="F27" s="186">
        <v>43448</v>
      </c>
      <c r="G27" s="141" t="s">
        <v>389</v>
      </c>
      <c r="H27" s="186">
        <v>43447</v>
      </c>
      <c r="I27" s="116">
        <v>1540</v>
      </c>
    </row>
    <row r="28" spans="1:10" s="142" customFormat="1" ht="17.25" customHeight="1" x14ac:dyDescent="0.25">
      <c r="A28" s="111">
        <v>66</v>
      </c>
      <c r="B28" s="91" t="s">
        <v>218</v>
      </c>
      <c r="C28" s="141" t="s">
        <v>219</v>
      </c>
      <c r="D28" s="157" t="s">
        <v>216</v>
      </c>
      <c r="E28" s="111">
        <v>3715082</v>
      </c>
      <c r="F28" s="186">
        <v>43448</v>
      </c>
      <c r="G28" s="141" t="s">
        <v>390</v>
      </c>
      <c r="H28" s="186">
        <v>43447</v>
      </c>
      <c r="I28" s="116">
        <v>1144</v>
      </c>
    </row>
    <row r="29" spans="1:10" s="142" customFormat="1" ht="17.25" customHeight="1" x14ac:dyDescent="0.25">
      <c r="A29" s="111">
        <v>74</v>
      </c>
      <c r="B29" s="91" t="s">
        <v>224</v>
      </c>
      <c r="C29" s="141" t="s">
        <v>285</v>
      </c>
      <c r="D29" s="157" t="s">
        <v>216</v>
      </c>
      <c r="E29" s="111">
        <v>3550040</v>
      </c>
      <c r="F29" s="186">
        <v>43496</v>
      </c>
      <c r="G29" s="141" t="s">
        <v>395</v>
      </c>
      <c r="H29" s="186">
        <v>43495</v>
      </c>
      <c r="I29" s="116">
        <v>3258.4</v>
      </c>
    </row>
    <row r="30" spans="1:10" s="142" customFormat="1" ht="17.25" customHeight="1" x14ac:dyDescent="0.25">
      <c r="A30" s="111">
        <v>77</v>
      </c>
      <c r="B30" s="91" t="s">
        <v>221</v>
      </c>
      <c r="C30" s="141" t="s">
        <v>222</v>
      </c>
      <c r="D30" s="157" t="s">
        <v>216</v>
      </c>
      <c r="E30" s="111">
        <v>3711579</v>
      </c>
      <c r="F30" s="186">
        <v>43496</v>
      </c>
      <c r="G30" s="157" t="s">
        <v>396</v>
      </c>
      <c r="H30" s="186">
        <v>43495</v>
      </c>
      <c r="I30" s="116">
        <v>2422</v>
      </c>
    </row>
    <row r="31" spans="1:10" s="142" customFormat="1" ht="17.25" customHeight="1" x14ac:dyDescent="0.25">
      <c r="A31" s="111">
        <v>78</v>
      </c>
      <c r="B31" s="93" t="s">
        <v>214</v>
      </c>
      <c r="C31" s="141" t="s">
        <v>215</v>
      </c>
      <c r="D31" s="157" t="s">
        <v>216</v>
      </c>
      <c r="E31" s="111">
        <v>3711050</v>
      </c>
      <c r="F31" s="186">
        <v>43496</v>
      </c>
      <c r="G31" s="157" t="s">
        <v>397</v>
      </c>
      <c r="H31" s="186">
        <v>43494</v>
      </c>
      <c r="I31" s="116">
        <v>1400</v>
      </c>
    </row>
    <row r="32" spans="1:10" s="142" customFormat="1" ht="17.25" customHeight="1" x14ac:dyDescent="0.25">
      <c r="A32" s="111">
        <v>79</v>
      </c>
      <c r="B32" s="91" t="s">
        <v>218</v>
      </c>
      <c r="C32" s="141" t="s">
        <v>219</v>
      </c>
      <c r="D32" s="157" t="s">
        <v>216</v>
      </c>
      <c r="E32" s="111">
        <v>3715585</v>
      </c>
      <c r="F32" s="186">
        <v>43496</v>
      </c>
      <c r="G32" s="157" t="s">
        <v>398</v>
      </c>
      <c r="H32" s="186">
        <v>43495</v>
      </c>
      <c r="I32" s="116">
        <v>2558.3200000000002</v>
      </c>
    </row>
    <row r="33" spans="1:10" s="142" customFormat="1" ht="17.25" customHeight="1" x14ac:dyDescent="0.25">
      <c r="A33" s="111">
        <v>86</v>
      </c>
      <c r="B33" s="91" t="s">
        <v>224</v>
      </c>
      <c r="C33" s="141" t="s">
        <v>285</v>
      </c>
      <c r="D33" s="157" t="s">
        <v>216</v>
      </c>
      <c r="E33" s="111">
        <v>4014682</v>
      </c>
      <c r="F33" s="186">
        <v>43523</v>
      </c>
      <c r="G33" s="157" t="s">
        <v>427</v>
      </c>
      <c r="H33" s="186">
        <v>43524</v>
      </c>
      <c r="I33" s="116">
        <v>2525.6</v>
      </c>
    </row>
    <row r="34" spans="1:10" s="142" customFormat="1" ht="17.25" customHeight="1" x14ac:dyDescent="0.25">
      <c r="A34" s="111">
        <v>89</v>
      </c>
      <c r="B34" s="91" t="s">
        <v>221</v>
      </c>
      <c r="C34" s="141" t="s">
        <v>222</v>
      </c>
      <c r="D34" s="157" t="s">
        <v>216</v>
      </c>
      <c r="E34" s="111">
        <v>3711058</v>
      </c>
      <c r="F34" s="186">
        <v>43523</v>
      </c>
      <c r="G34" s="157" t="s">
        <v>429</v>
      </c>
      <c r="H34" s="186">
        <v>43524</v>
      </c>
      <c r="I34" s="116">
        <v>2422</v>
      </c>
      <c r="J34" s="69" t="s">
        <v>359</v>
      </c>
    </row>
    <row r="35" spans="1:10" s="142" customFormat="1" ht="17.25" customHeight="1" x14ac:dyDescent="0.25">
      <c r="A35" s="111">
        <v>90</v>
      </c>
      <c r="B35" s="93" t="s">
        <v>214</v>
      </c>
      <c r="C35" s="141" t="s">
        <v>215</v>
      </c>
      <c r="D35" s="157" t="s">
        <v>216</v>
      </c>
      <c r="E35" s="111">
        <v>3711065</v>
      </c>
      <c r="F35" s="186">
        <v>43522</v>
      </c>
      <c r="G35" s="157" t="s">
        <v>430</v>
      </c>
      <c r="H35" s="186">
        <v>43524</v>
      </c>
      <c r="I35" s="116">
        <v>1848</v>
      </c>
    </row>
    <row r="36" spans="1:10" s="142" customFormat="1" ht="17.25" customHeight="1" x14ac:dyDescent="0.25">
      <c r="A36" s="111">
        <v>91</v>
      </c>
      <c r="B36" s="91" t="s">
        <v>218</v>
      </c>
      <c r="C36" s="141" t="s">
        <v>219</v>
      </c>
      <c r="D36" s="157" t="s">
        <v>216</v>
      </c>
      <c r="E36" s="111">
        <v>3715061</v>
      </c>
      <c r="F36" s="186">
        <v>43523</v>
      </c>
      <c r="G36" s="157" t="s">
        <v>431</v>
      </c>
      <c r="H36" s="186">
        <v>43524</v>
      </c>
      <c r="I36" s="116">
        <v>2192.02</v>
      </c>
    </row>
    <row r="37" spans="1:10" s="142" customFormat="1" ht="17.25" customHeight="1" x14ac:dyDescent="0.25"/>
    <row r="38" spans="1:10" customFormat="1" ht="20.25" customHeight="1" x14ac:dyDescent="0.25"/>
    <row r="39" spans="1:10" customFormat="1" ht="25.5" customHeight="1" x14ac:dyDescent="0.25"/>
    <row r="40" spans="1:10" customFormat="1" ht="31.5" customHeight="1" x14ac:dyDescent="0.25"/>
    <row r="41" spans="1:10" customFormat="1" ht="17.25" customHeight="1" x14ac:dyDescent="0.25"/>
    <row r="42" spans="1:10" customFormat="1" ht="17.25" customHeight="1" x14ac:dyDescent="0.25"/>
    <row r="43" spans="1:10" customFormat="1" ht="17.25" customHeight="1" x14ac:dyDescent="0.25"/>
    <row r="44" spans="1:10" customFormat="1" ht="17.25" customHeight="1" x14ac:dyDescent="0.25"/>
    <row r="45" spans="1:10" customFormat="1" ht="17.25" customHeight="1" x14ac:dyDescent="0.25"/>
    <row r="46" spans="1:10" customFormat="1" ht="17.25" customHeight="1" x14ac:dyDescent="0.25"/>
    <row r="47" spans="1:10" customFormat="1" ht="17.25" customHeight="1" x14ac:dyDescent="0.25"/>
    <row r="48" spans="1:10" customFormat="1" ht="17.25" customHeight="1" x14ac:dyDescent="0.25"/>
    <row r="49" customFormat="1" ht="17.25" customHeight="1" x14ac:dyDescent="0.25"/>
    <row r="50" customFormat="1" ht="17.25" customHeight="1" x14ac:dyDescent="0.25"/>
    <row r="51" customFormat="1" ht="17.25" customHeight="1" x14ac:dyDescent="0.25"/>
    <row r="52" customFormat="1" ht="17.25" customHeight="1" x14ac:dyDescent="0.25"/>
    <row r="53" customFormat="1" ht="17.25" customHeight="1" x14ac:dyDescent="0.25"/>
    <row r="54" customFormat="1" ht="17.25" customHeight="1" x14ac:dyDescent="0.25"/>
    <row r="55" customFormat="1" ht="17.25" customHeight="1" x14ac:dyDescent="0.25"/>
    <row r="56" customFormat="1" ht="17.25" customHeight="1" x14ac:dyDescent="0.25"/>
    <row r="57" customFormat="1" ht="17.25" customHeight="1" x14ac:dyDescent="0.25"/>
    <row r="58" customFormat="1" ht="17.25" customHeight="1" x14ac:dyDescent="0.25"/>
    <row r="59" customFormat="1" ht="17.25" customHeight="1" x14ac:dyDescent="0.25"/>
    <row r="60" customFormat="1" ht="17.25" customHeight="1" x14ac:dyDescent="0.25"/>
    <row r="61" customFormat="1" ht="17.25" customHeight="1" x14ac:dyDescent="0.25"/>
    <row r="62" customFormat="1" ht="17.25" customHeight="1" x14ac:dyDescent="0.25"/>
    <row r="63" customFormat="1" ht="17.25" customHeight="1" x14ac:dyDescent="0.25"/>
    <row r="64" customFormat="1" ht="17.25" customHeight="1" x14ac:dyDescent="0.25"/>
    <row r="65" customFormat="1" ht="17.25" customHeight="1" x14ac:dyDescent="0.25"/>
    <row r="66" customFormat="1" ht="17.25" customHeight="1" x14ac:dyDescent="0.25"/>
    <row r="67" customFormat="1" ht="17.25" customHeight="1" x14ac:dyDescent="0.25"/>
    <row r="68" customFormat="1" ht="17.25" customHeight="1" x14ac:dyDescent="0.25"/>
    <row r="69" customFormat="1" ht="17.25" customHeight="1" x14ac:dyDescent="0.25"/>
    <row r="70" customFormat="1" ht="17.25" customHeight="1" x14ac:dyDescent="0.25"/>
    <row r="71" customFormat="1" ht="17.25" customHeight="1" x14ac:dyDescent="0.25"/>
    <row r="72" customFormat="1" ht="17.25" customHeight="1" x14ac:dyDescent="0.25"/>
    <row r="73" customFormat="1" ht="17.25" customHeight="1" x14ac:dyDescent="0.25"/>
    <row r="74" customFormat="1" ht="17.25" customHeight="1" x14ac:dyDescent="0.25"/>
    <row r="75" customFormat="1" ht="17.25" customHeight="1" x14ac:dyDescent="0.25"/>
    <row r="76" customFormat="1" ht="17.25" customHeight="1" x14ac:dyDescent="0.25"/>
    <row r="77" customFormat="1" ht="17.25" customHeight="1" x14ac:dyDescent="0.25"/>
    <row r="78" customFormat="1" ht="17.25" customHeight="1" x14ac:dyDescent="0.25"/>
    <row r="79" customFormat="1" ht="17.25" customHeight="1" x14ac:dyDescent="0.25"/>
    <row r="80" customFormat="1" ht="17.25" customHeight="1" x14ac:dyDescent="0.25"/>
    <row r="81" customFormat="1" ht="17.25" customHeight="1" x14ac:dyDescent="0.25"/>
    <row r="82" customFormat="1" ht="17.25" customHeight="1" x14ac:dyDescent="0.25"/>
    <row r="83" customFormat="1" ht="17.25" customHeight="1" x14ac:dyDescent="0.25"/>
    <row r="84" customFormat="1" ht="17.25" customHeight="1" x14ac:dyDescent="0.25"/>
    <row r="85" customFormat="1" ht="17.25" customHeight="1" x14ac:dyDescent="0.25"/>
    <row r="86" customFormat="1" ht="17.25" customHeight="1" x14ac:dyDescent="0.25"/>
    <row r="87" customFormat="1" ht="17.25" customHeight="1" x14ac:dyDescent="0.25"/>
    <row r="88" customFormat="1" ht="17.25" customHeight="1" x14ac:dyDescent="0.25"/>
    <row r="89" customFormat="1" ht="17.25" customHeight="1" x14ac:dyDescent="0.25"/>
    <row r="90" customFormat="1" ht="17.25" customHeight="1" x14ac:dyDescent="0.25"/>
    <row r="91" customFormat="1" ht="17.25" customHeight="1" x14ac:dyDescent="0.25"/>
    <row r="92" customFormat="1" ht="17.25" customHeight="1" x14ac:dyDescent="0.25"/>
    <row r="93" customFormat="1" ht="17.25" customHeight="1" x14ac:dyDescent="0.25"/>
    <row r="94" customFormat="1" ht="17.25" customHeight="1" x14ac:dyDescent="0.25"/>
    <row r="95" customFormat="1" ht="17.25" customHeight="1" x14ac:dyDescent="0.25"/>
    <row r="96" customFormat="1" ht="17.25" customHeight="1" x14ac:dyDescent="0.25"/>
    <row r="97" customFormat="1" ht="17.25" customHeight="1" x14ac:dyDescent="0.25"/>
    <row r="98" customFormat="1" ht="17.25" customHeight="1" x14ac:dyDescent="0.25"/>
    <row r="99" customFormat="1" ht="17.25" customHeight="1" x14ac:dyDescent="0.25"/>
    <row r="100" customFormat="1" ht="17.25" customHeight="1" x14ac:dyDescent="0.25"/>
    <row r="101" customFormat="1" ht="17.25" customHeight="1" x14ac:dyDescent="0.25"/>
    <row r="102" customFormat="1" ht="17.25" customHeight="1" x14ac:dyDescent="0.25"/>
    <row r="103" customFormat="1" ht="17.25" customHeight="1" x14ac:dyDescent="0.25"/>
    <row r="104" customFormat="1" ht="17.25" customHeight="1" x14ac:dyDescent="0.25"/>
    <row r="105" customFormat="1" ht="17.25" customHeight="1" x14ac:dyDescent="0.25"/>
    <row r="106" customFormat="1" ht="17.25" customHeight="1" x14ac:dyDescent="0.25"/>
    <row r="107" customFormat="1" ht="17.25" customHeight="1" x14ac:dyDescent="0.25"/>
    <row r="108" customFormat="1" ht="17.25" customHeight="1" x14ac:dyDescent="0.25"/>
    <row r="109" customFormat="1" ht="17.25" customHeight="1" x14ac:dyDescent="0.25"/>
    <row r="110" customFormat="1" ht="17.25" customHeight="1" x14ac:dyDescent="0.25"/>
    <row r="111" customFormat="1" ht="17.25" customHeight="1" x14ac:dyDescent="0.25"/>
    <row r="112" customFormat="1" ht="17.25" customHeight="1" x14ac:dyDescent="0.25"/>
    <row r="113" customFormat="1" ht="17.25" customHeight="1" x14ac:dyDescent="0.25"/>
    <row r="114" customFormat="1" ht="17.25" customHeight="1" x14ac:dyDescent="0.25"/>
    <row r="115" customFormat="1" ht="17.25" customHeight="1" x14ac:dyDescent="0.25"/>
    <row r="116" customFormat="1" ht="17.25" customHeight="1" x14ac:dyDescent="0.25"/>
    <row r="117" customFormat="1" ht="17.25" customHeight="1" x14ac:dyDescent="0.25"/>
    <row r="118" customFormat="1" ht="17.25" customHeight="1" x14ac:dyDescent="0.25"/>
    <row r="119" customFormat="1" ht="17.25" customHeight="1" x14ac:dyDescent="0.25"/>
    <row r="120" customFormat="1" ht="17.25" customHeight="1" x14ac:dyDescent="0.25"/>
    <row r="121" customFormat="1" ht="17.25" customHeight="1" x14ac:dyDescent="0.25"/>
    <row r="122" customFormat="1" ht="17.25" customHeight="1" x14ac:dyDescent="0.25"/>
    <row r="123" customFormat="1" ht="17.25" customHeight="1" x14ac:dyDescent="0.25"/>
    <row r="124" customFormat="1" ht="17.25" customHeight="1" x14ac:dyDescent="0.25"/>
    <row r="125" customFormat="1" ht="17.25" customHeight="1" x14ac:dyDescent="0.25"/>
    <row r="126" customFormat="1" ht="17.25" customHeight="1" x14ac:dyDescent="0.25"/>
    <row r="127" customFormat="1" ht="17.25" customHeight="1" x14ac:dyDescent="0.25"/>
    <row r="128" customFormat="1" ht="17.25" customHeight="1" x14ac:dyDescent="0.25"/>
    <row r="129" customFormat="1" ht="17.25" customHeight="1" x14ac:dyDescent="0.25"/>
    <row r="130" customFormat="1" ht="17.25" customHeight="1" x14ac:dyDescent="0.25"/>
    <row r="131" customFormat="1" ht="17.25" customHeight="1" x14ac:dyDescent="0.25"/>
    <row r="132" customFormat="1" ht="17.25" customHeight="1" x14ac:dyDescent="0.25"/>
    <row r="133" customFormat="1" ht="17.25" customHeight="1" x14ac:dyDescent="0.25"/>
    <row r="134" customFormat="1" ht="17.25" customHeight="1" x14ac:dyDescent="0.25"/>
    <row r="135" customFormat="1" ht="17.25" customHeight="1" x14ac:dyDescent="0.25"/>
    <row r="136" customFormat="1" ht="17.25" customHeight="1" x14ac:dyDescent="0.25"/>
    <row r="137" customFormat="1" ht="17.25" customHeight="1" x14ac:dyDescent="0.25"/>
    <row r="138" customFormat="1" ht="17.25" customHeight="1" x14ac:dyDescent="0.25"/>
    <row r="139" customFormat="1" ht="17.25" customHeight="1" x14ac:dyDescent="0.25"/>
    <row r="140" customFormat="1" ht="17.25" customHeight="1" x14ac:dyDescent="0.25"/>
    <row r="141" customFormat="1" ht="17.25" customHeight="1" x14ac:dyDescent="0.25"/>
    <row r="142" customFormat="1" ht="17.25" customHeight="1" x14ac:dyDescent="0.25"/>
    <row r="143" customFormat="1" ht="17.25" customHeight="1" x14ac:dyDescent="0.25"/>
    <row r="144" customFormat="1" ht="17.25" customHeight="1" x14ac:dyDescent="0.25"/>
    <row r="145" customFormat="1" ht="17.25" customHeight="1" x14ac:dyDescent="0.25"/>
    <row r="146" customFormat="1" ht="17.25" customHeight="1" x14ac:dyDescent="0.25"/>
    <row r="147" customFormat="1" ht="17.25" customHeight="1" x14ac:dyDescent="0.25"/>
    <row r="148" customFormat="1" ht="17.25" customHeight="1" x14ac:dyDescent="0.25"/>
    <row r="149" customFormat="1" ht="17.25" customHeight="1" x14ac:dyDescent="0.25"/>
    <row r="150" customFormat="1" ht="17.25" customHeight="1" x14ac:dyDescent="0.25"/>
    <row r="151" customFormat="1" ht="17.25" customHeight="1" x14ac:dyDescent="0.25"/>
    <row r="152" customFormat="1" ht="17.25" customHeight="1" x14ac:dyDescent="0.25"/>
    <row r="153" customFormat="1" ht="17.25" customHeight="1" x14ac:dyDescent="0.25"/>
    <row r="154" customFormat="1" ht="17.25" customHeight="1" x14ac:dyDescent="0.25"/>
    <row r="155" customFormat="1" ht="17.25" customHeight="1" x14ac:dyDescent="0.25"/>
    <row r="156" customFormat="1" ht="17.25" customHeight="1" x14ac:dyDescent="0.25"/>
    <row r="157" customFormat="1" ht="17.25" customHeight="1" x14ac:dyDescent="0.25"/>
    <row r="158" customFormat="1" ht="17.25" customHeight="1" x14ac:dyDescent="0.25"/>
    <row r="159" customFormat="1" ht="17.25" customHeight="1" x14ac:dyDescent="0.25"/>
    <row r="160" customFormat="1" ht="17.25" customHeight="1" x14ac:dyDescent="0.25"/>
    <row r="161" customFormat="1" ht="17.25" customHeight="1" x14ac:dyDescent="0.25"/>
    <row r="162" customFormat="1" ht="17.25" customHeight="1" x14ac:dyDescent="0.25"/>
    <row r="163" customFormat="1" ht="17.25" customHeight="1" x14ac:dyDescent="0.25"/>
    <row r="164" customFormat="1" ht="17.25" customHeight="1" x14ac:dyDescent="0.25"/>
    <row r="165" customFormat="1" ht="17.25" customHeight="1" x14ac:dyDescent="0.25"/>
    <row r="166" customFormat="1" ht="17.25" customHeight="1" x14ac:dyDescent="0.25"/>
    <row r="167" customFormat="1" ht="17.25" customHeight="1" x14ac:dyDescent="0.25"/>
    <row r="168" customFormat="1" ht="17.25" customHeight="1" x14ac:dyDescent="0.25"/>
    <row r="169" customFormat="1" ht="17.25" customHeight="1" x14ac:dyDescent="0.25"/>
    <row r="170" customFormat="1" ht="17.25" customHeight="1" x14ac:dyDescent="0.25"/>
    <row r="171" customFormat="1" ht="17.25" customHeight="1" x14ac:dyDescent="0.25"/>
    <row r="172" customFormat="1" ht="17.25" customHeight="1" x14ac:dyDescent="0.25"/>
    <row r="173" customFormat="1" ht="17.25" customHeight="1" x14ac:dyDescent="0.25"/>
    <row r="174" customFormat="1" ht="17.25" customHeight="1" x14ac:dyDescent="0.25"/>
    <row r="175" customFormat="1" ht="17.25" customHeight="1" x14ac:dyDescent="0.25"/>
    <row r="176" customFormat="1" ht="17.25" customHeight="1" x14ac:dyDescent="0.25"/>
    <row r="177" customFormat="1" ht="17.25" customHeight="1" x14ac:dyDescent="0.25"/>
    <row r="178" customFormat="1" ht="17.25" customHeight="1" x14ac:dyDescent="0.25"/>
    <row r="179" customFormat="1" ht="17.25" customHeight="1" x14ac:dyDescent="0.25"/>
    <row r="180" customFormat="1" ht="17.25" customHeight="1" x14ac:dyDescent="0.25"/>
    <row r="181" customFormat="1" ht="17.25" customHeight="1" x14ac:dyDescent="0.25"/>
    <row r="182" customFormat="1" ht="17.25" customHeight="1" x14ac:dyDescent="0.25"/>
    <row r="183" customFormat="1" ht="17.25" customHeight="1" x14ac:dyDescent="0.25"/>
    <row r="184" customFormat="1" ht="17.25" customHeight="1" x14ac:dyDescent="0.25"/>
    <row r="185" customFormat="1" ht="17.25" customHeight="1" x14ac:dyDescent="0.25"/>
    <row r="186" customFormat="1" ht="17.25" customHeight="1" x14ac:dyDescent="0.25"/>
    <row r="187" customFormat="1" ht="17.25" customHeight="1" x14ac:dyDescent="0.25"/>
    <row r="188" customFormat="1" ht="17.25" customHeight="1" x14ac:dyDescent="0.25"/>
    <row r="189" customFormat="1" ht="17.25" customHeight="1" x14ac:dyDescent="0.25"/>
    <row r="190" customFormat="1" ht="17.25" customHeight="1" x14ac:dyDescent="0.25"/>
    <row r="191" customFormat="1" ht="17.25" customHeight="1" x14ac:dyDescent="0.25"/>
    <row r="192" customFormat="1" ht="17.25" customHeight="1" x14ac:dyDescent="0.25"/>
    <row r="193" customFormat="1" ht="17.25" customHeight="1" x14ac:dyDescent="0.25"/>
    <row r="194" customFormat="1" ht="15" x14ac:dyDescent="0.25"/>
    <row r="195" customFormat="1" ht="15" x14ac:dyDescent="0.25"/>
    <row r="196" customFormat="1" ht="15" x14ac:dyDescent="0.25"/>
    <row r="197" customFormat="1" ht="15" x14ac:dyDescent="0.25"/>
    <row r="198" customFormat="1" ht="15" x14ac:dyDescent="0.25"/>
    <row r="199" customFormat="1" ht="15" x14ac:dyDescent="0.25"/>
    <row r="200" customFormat="1" ht="15" x14ac:dyDescent="0.25"/>
    <row r="201" customFormat="1" ht="15" x14ac:dyDescent="0.25"/>
    <row r="202" customFormat="1" ht="15" x14ac:dyDescent="0.25"/>
    <row r="203" customFormat="1" ht="15" x14ac:dyDescent="0.25"/>
    <row r="204" customFormat="1" ht="15" x14ac:dyDescent="0.25"/>
    <row r="205" customFormat="1" ht="15" x14ac:dyDescent="0.25"/>
    <row r="206" customFormat="1" ht="15" x14ac:dyDescent="0.25"/>
    <row r="207" customFormat="1" ht="15" x14ac:dyDescent="0.25"/>
    <row r="208" customFormat="1" ht="15" x14ac:dyDescent="0.25"/>
    <row r="209" customFormat="1" ht="15" x14ac:dyDescent="0.25"/>
    <row r="210" customFormat="1" ht="15" x14ac:dyDescent="0.25"/>
    <row r="211" customFormat="1" ht="15" x14ac:dyDescent="0.25"/>
    <row r="212" customFormat="1" ht="15" x14ac:dyDescent="0.25"/>
    <row r="213" customFormat="1" ht="15" x14ac:dyDescent="0.25"/>
    <row r="214" customFormat="1" ht="15" x14ac:dyDescent="0.25"/>
    <row r="215" customFormat="1" ht="15" x14ac:dyDescent="0.25"/>
    <row r="216" customFormat="1" ht="15" x14ac:dyDescent="0.25"/>
    <row r="217" customFormat="1" ht="15" x14ac:dyDescent="0.25"/>
    <row r="218" customFormat="1" ht="15" x14ac:dyDescent="0.25"/>
    <row r="219" customFormat="1" ht="15" x14ac:dyDescent="0.25"/>
    <row r="220" customFormat="1" ht="15" x14ac:dyDescent="0.25"/>
    <row r="221" customFormat="1" ht="15" x14ac:dyDescent="0.25"/>
    <row r="222" customFormat="1" ht="15" x14ac:dyDescent="0.25"/>
    <row r="223" customFormat="1" ht="15" x14ac:dyDescent="0.25"/>
    <row r="224" customFormat="1" ht="15" x14ac:dyDescent="0.25"/>
    <row r="225" customFormat="1" ht="15" x14ac:dyDescent="0.25"/>
    <row r="226" customFormat="1" ht="15" x14ac:dyDescent="0.25"/>
    <row r="227" customFormat="1" ht="15" x14ac:dyDescent="0.25"/>
    <row r="228" customFormat="1" ht="15" x14ac:dyDescent="0.25"/>
    <row r="229" customFormat="1" ht="15" x14ac:dyDescent="0.25"/>
    <row r="230" customFormat="1" ht="15" x14ac:dyDescent="0.25"/>
    <row r="231" customFormat="1" ht="15" x14ac:dyDescent="0.25"/>
    <row r="232" customFormat="1" ht="15" x14ac:dyDescent="0.25"/>
    <row r="233" customFormat="1" ht="15" x14ac:dyDescent="0.25"/>
    <row r="234" customFormat="1" ht="15" x14ac:dyDescent="0.25"/>
    <row r="235" customFormat="1" ht="15" x14ac:dyDescent="0.25"/>
    <row r="236" customFormat="1" ht="15" x14ac:dyDescent="0.25"/>
    <row r="237" customFormat="1" ht="15" x14ac:dyDescent="0.25"/>
    <row r="238" customFormat="1" ht="15" x14ac:dyDescent="0.25"/>
    <row r="239" customFormat="1" ht="15" x14ac:dyDescent="0.25"/>
    <row r="240" customFormat="1" ht="15" x14ac:dyDescent="0.25"/>
    <row r="241" customFormat="1" ht="15" x14ac:dyDescent="0.25"/>
    <row r="242" customFormat="1" ht="15" x14ac:dyDescent="0.25"/>
    <row r="243" customFormat="1" ht="15" x14ac:dyDescent="0.25"/>
    <row r="244" customFormat="1" ht="15" x14ac:dyDescent="0.25"/>
    <row r="245" customFormat="1" ht="15" x14ac:dyDescent="0.25"/>
    <row r="246" customFormat="1" ht="15" x14ac:dyDescent="0.25"/>
    <row r="247" customFormat="1" ht="15" x14ac:dyDescent="0.25"/>
    <row r="248" customFormat="1" ht="15" x14ac:dyDescent="0.25"/>
    <row r="249" customFormat="1" ht="15" x14ac:dyDescent="0.25"/>
    <row r="250" customFormat="1" ht="15" x14ac:dyDescent="0.25"/>
    <row r="251" customFormat="1" ht="15" x14ac:dyDescent="0.25"/>
    <row r="252" customFormat="1" ht="15" x14ac:dyDescent="0.25"/>
    <row r="253" customFormat="1" ht="15" x14ac:dyDescent="0.25"/>
    <row r="254" customFormat="1" ht="15" x14ac:dyDescent="0.25"/>
    <row r="255" customFormat="1" ht="15" x14ac:dyDescent="0.25"/>
    <row r="256" customFormat="1" ht="15" x14ac:dyDescent="0.25"/>
    <row r="257" customFormat="1" ht="15" x14ac:dyDescent="0.25"/>
    <row r="258" customFormat="1" ht="15" x14ac:dyDescent="0.25"/>
    <row r="259" customFormat="1" ht="15" x14ac:dyDescent="0.25"/>
    <row r="260" customFormat="1" ht="15" x14ac:dyDescent="0.25"/>
    <row r="261" customFormat="1" ht="15" x14ac:dyDescent="0.25"/>
    <row r="262" customFormat="1" ht="15" x14ac:dyDescent="0.25"/>
    <row r="263" customFormat="1" ht="15" x14ac:dyDescent="0.25"/>
    <row r="264" customFormat="1" ht="15" x14ac:dyDescent="0.25"/>
    <row r="265" customFormat="1" ht="15" x14ac:dyDescent="0.25"/>
    <row r="266" customFormat="1" ht="15" x14ac:dyDescent="0.25"/>
    <row r="267" customFormat="1" ht="15" x14ac:dyDescent="0.25"/>
    <row r="268" customFormat="1" ht="15" x14ac:dyDescent="0.25"/>
    <row r="269" customFormat="1" ht="15" x14ac:dyDescent="0.25"/>
    <row r="270" customFormat="1" ht="15" x14ac:dyDescent="0.25"/>
    <row r="271" customFormat="1" ht="15" x14ac:dyDescent="0.25"/>
    <row r="272" customFormat="1" ht="15" x14ac:dyDescent="0.25"/>
    <row r="273" customFormat="1" ht="15" x14ac:dyDescent="0.25"/>
    <row r="274" customFormat="1" ht="15" x14ac:dyDescent="0.25"/>
    <row r="275" customFormat="1" ht="15" x14ac:dyDescent="0.25"/>
    <row r="276" customFormat="1" ht="15" x14ac:dyDescent="0.25"/>
    <row r="277" customFormat="1" ht="15" x14ac:dyDescent="0.25"/>
    <row r="278" customFormat="1" ht="15" x14ac:dyDescent="0.25"/>
    <row r="279" customFormat="1" ht="15" x14ac:dyDescent="0.25"/>
    <row r="280" customFormat="1" ht="15" x14ac:dyDescent="0.25"/>
    <row r="281" customFormat="1" ht="15" x14ac:dyDescent="0.25"/>
    <row r="282" customFormat="1" ht="15" x14ac:dyDescent="0.25"/>
    <row r="283" customFormat="1" ht="15" x14ac:dyDescent="0.25"/>
    <row r="284" customFormat="1" ht="15" x14ac:dyDescent="0.25"/>
    <row r="285" customFormat="1" ht="15" x14ac:dyDescent="0.25"/>
    <row r="286" customFormat="1" ht="15" x14ac:dyDescent="0.25"/>
    <row r="287" customFormat="1" ht="15" x14ac:dyDescent="0.25"/>
    <row r="288" customFormat="1" ht="15" x14ac:dyDescent="0.25"/>
    <row r="289" customFormat="1" ht="15" x14ac:dyDescent="0.25"/>
    <row r="290" customFormat="1" ht="15" x14ac:dyDescent="0.25"/>
    <row r="291" customFormat="1" ht="15" x14ac:dyDescent="0.25"/>
    <row r="292" customFormat="1" ht="15" x14ac:dyDescent="0.25"/>
    <row r="293" customFormat="1" ht="15" x14ac:dyDescent="0.25"/>
    <row r="294" customFormat="1" ht="15" x14ac:dyDescent="0.25"/>
    <row r="295" customFormat="1" ht="15" x14ac:dyDescent="0.25"/>
    <row r="296" customFormat="1" ht="15" x14ac:dyDescent="0.25"/>
    <row r="297" customFormat="1" ht="15" x14ac:dyDescent="0.25"/>
    <row r="298" customFormat="1" ht="15" x14ac:dyDescent="0.25"/>
    <row r="299" customFormat="1" ht="15" x14ac:dyDescent="0.25"/>
    <row r="300" customFormat="1" ht="15" x14ac:dyDescent="0.25"/>
    <row r="301" customFormat="1" ht="15" x14ac:dyDescent="0.25"/>
    <row r="302" customFormat="1" ht="15" x14ac:dyDescent="0.25"/>
    <row r="303" customFormat="1" ht="15" x14ac:dyDescent="0.25"/>
    <row r="304" customFormat="1" ht="15" x14ac:dyDescent="0.25"/>
    <row r="305" customFormat="1" ht="15" x14ac:dyDescent="0.25"/>
    <row r="306" customFormat="1" ht="15" x14ac:dyDescent="0.25"/>
    <row r="307" customFormat="1" ht="15" x14ac:dyDescent="0.25"/>
    <row r="308" customFormat="1" ht="15" x14ac:dyDescent="0.25"/>
    <row r="309" customFormat="1" ht="15" x14ac:dyDescent="0.25"/>
    <row r="310" customFormat="1" ht="15" x14ac:dyDescent="0.25"/>
    <row r="311" customFormat="1" ht="15" x14ac:dyDescent="0.25"/>
    <row r="312" customFormat="1" ht="15" x14ac:dyDescent="0.25"/>
    <row r="313" customFormat="1" ht="15" x14ac:dyDescent="0.25"/>
    <row r="314" customFormat="1" ht="15" x14ac:dyDescent="0.25"/>
    <row r="315" customFormat="1" ht="15" x14ac:dyDescent="0.25"/>
    <row r="316" customFormat="1" ht="15" x14ac:dyDescent="0.25"/>
    <row r="317" customFormat="1" ht="15" x14ac:dyDescent="0.25"/>
    <row r="318" customFormat="1" ht="15" x14ac:dyDescent="0.25"/>
    <row r="319" customFormat="1" ht="15" x14ac:dyDescent="0.25"/>
    <row r="320" customFormat="1" ht="15" x14ac:dyDescent="0.25"/>
    <row r="321" customFormat="1" ht="15" x14ac:dyDescent="0.25"/>
    <row r="322" customFormat="1" ht="15" x14ac:dyDescent="0.25"/>
    <row r="323" customFormat="1" ht="15" x14ac:dyDescent="0.25"/>
    <row r="324" customFormat="1" ht="15" x14ac:dyDescent="0.25"/>
    <row r="325" customFormat="1" ht="15" x14ac:dyDescent="0.25"/>
    <row r="326" customFormat="1" ht="15" x14ac:dyDescent="0.25"/>
    <row r="327" customFormat="1" ht="15" x14ac:dyDescent="0.25"/>
    <row r="328" customFormat="1" ht="15" x14ac:dyDescent="0.25"/>
    <row r="329" customFormat="1" ht="15" x14ac:dyDescent="0.25"/>
    <row r="330" customFormat="1" ht="15" x14ac:dyDescent="0.25"/>
    <row r="331" customFormat="1" ht="15" x14ac:dyDescent="0.25"/>
    <row r="332" customFormat="1" ht="15" x14ac:dyDescent="0.25"/>
    <row r="333" customFormat="1" ht="15" x14ac:dyDescent="0.25"/>
    <row r="334" customFormat="1" ht="15" x14ac:dyDescent="0.25"/>
    <row r="335" customFormat="1" ht="15" x14ac:dyDescent="0.25"/>
    <row r="336" customFormat="1" ht="15" x14ac:dyDescent="0.25"/>
    <row r="337" customFormat="1" ht="15" x14ac:dyDescent="0.25"/>
    <row r="338" customFormat="1" ht="15" x14ac:dyDescent="0.25"/>
    <row r="339" customFormat="1" ht="15" x14ac:dyDescent="0.25"/>
    <row r="340" customFormat="1" ht="15" x14ac:dyDescent="0.25"/>
    <row r="341" customFormat="1" ht="15" x14ac:dyDescent="0.25"/>
    <row r="342" customFormat="1" ht="15" x14ac:dyDescent="0.25"/>
    <row r="343" customFormat="1" ht="15" x14ac:dyDescent="0.25"/>
    <row r="344" customFormat="1" ht="15" x14ac:dyDescent="0.25"/>
    <row r="345" customFormat="1" ht="15" x14ac:dyDescent="0.25"/>
    <row r="346" customFormat="1" ht="15" x14ac:dyDescent="0.25"/>
    <row r="347" customFormat="1" ht="15" x14ac:dyDescent="0.25"/>
    <row r="348" customFormat="1" ht="15" x14ac:dyDescent="0.25"/>
    <row r="349" customFormat="1" ht="15" x14ac:dyDescent="0.25"/>
    <row r="350" customFormat="1" ht="15" x14ac:dyDescent="0.25"/>
    <row r="351" customFormat="1" ht="15" x14ac:dyDescent="0.25"/>
    <row r="352" customFormat="1" ht="15" x14ac:dyDescent="0.25"/>
    <row r="353" customFormat="1" ht="15" x14ac:dyDescent="0.25"/>
    <row r="354" customFormat="1" ht="15" x14ac:dyDescent="0.25"/>
    <row r="355" customFormat="1" ht="15" x14ac:dyDescent="0.25"/>
    <row r="356" customFormat="1" ht="15" x14ac:dyDescent="0.25"/>
    <row r="357" customFormat="1" ht="15" x14ac:dyDescent="0.25"/>
    <row r="358" customFormat="1" ht="15" x14ac:dyDescent="0.25"/>
    <row r="359" customFormat="1" ht="15" x14ac:dyDescent="0.25"/>
    <row r="360" customFormat="1" ht="15" x14ac:dyDescent="0.25"/>
    <row r="361" customFormat="1" ht="15" x14ac:dyDescent="0.25"/>
    <row r="362" customFormat="1" ht="15" x14ac:dyDescent="0.25"/>
    <row r="363" customFormat="1" ht="15" x14ac:dyDescent="0.25"/>
    <row r="364" customFormat="1" ht="15" x14ac:dyDescent="0.25"/>
    <row r="365" customFormat="1" ht="15" x14ac:dyDescent="0.25"/>
    <row r="366" customFormat="1" ht="15" x14ac:dyDescent="0.25"/>
    <row r="367" customFormat="1" ht="15" x14ac:dyDescent="0.25"/>
    <row r="368" customFormat="1" ht="15" x14ac:dyDescent="0.25"/>
    <row r="369" spans="1:10" customFormat="1" ht="15" x14ac:dyDescent="0.25"/>
    <row r="370" spans="1:10" customFormat="1" ht="15" x14ac:dyDescent="0.25"/>
    <row r="371" spans="1:10" ht="15" x14ac:dyDescent="0.25">
      <c r="A371" s="142"/>
      <c r="B371" s="142"/>
      <c r="C371" s="142"/>
      <c r="D371" s="142"/>
      <c r="E371" s="142"/>
      <c r="F371" s="142"/>
      <c r="G371" s="142"/>
      <c r="H371" s="142"/>
      <c r="I371" s="142"/>
      <c r="J371" s="142"/>
    </row>
    <row r="372" spans="1:10" ht="15" x14ac:dyDescent="0.25">
      <c r="A372" s="142"/>
      <c r="B372" s="142"/>
      <c r="C372" s="142"/>
      <c r="D372" s="142"/>
      <c r="E372" s="142"/>
      <c r="F372" s="142"/>
      <c r="G372" s="142"/>
      <c r="H372" s="142"/>
      <c r="I372" s="142"/>
      <c r="J372" s="142"/>
    </row>
    <row r="373" spans="1:10" ht="15" x14ac:dyDescent="0.25">
      <c r="A373" s="142"/>
      <c r="B373" s="142"/>
      <c r="C373" s="142"/>
      <c r="D373" s="142"/>
      <c r="E373" s="142"/>
      <c r="F373" s="142"/>
      <c r="G373" s="142"/>
      <c r="H373" s="142"/>
      <c r="I373" s="142"/>
      <c r="J373" s="142"/>
    </row>
    <row r="374" spans="1:10" ht="15" x14ac:dyDescent="0.25">
      <c r="A374" s="142"/>
      <c r="B374" s="142"/>
      <c r="C374" s="142"/>
      <c r="D374" s="142"/>
      <c r="E374" s="142"/>
      <c r="F374" s="142"/>
      <c r="G374" s="142"/>
      <c r="H374" s="142"/>
      <c r="I374" s="142"/>
      <c r="J374" s="142"/>
    </row>
    <row r="375" spans="1:10" ht="15" x14ac:dyDescent="0.25">
      <c r="A375" s="142"/>
      <c r="B375" s="142"/>
      <c r="C375" s="142"/>
      <c r="D375" s="142"/>
      <c r="E375" s="142"/>
      <c r="F375" s="142"/>
      <c r="G375" s="142"/>
      <c r="H375" s="142"/>
      <c r="I375" s="142"/>
      <c r="J375" s="142"/>
    </row>
    <row r="376" spans="1:10" ht="15" x14ac:dyDescent="0.25">
      <c r="A376" s="142"/>
      <c r="B376" s="142"/>
      <c r="C376" s="142"/>
      <c r="D376" s="142"/>
      <c r="E376" s="142"/>
      <c r="F376" s="142"/>
      <c r="G376" s="142"/>
      <c r="H376" s="142"/>
      <c r="I376" s="142"/>
      <c r="J376" s="142"/>
    </row>
    <row r="377" spans="1:10" ht="15" x14ac:dyDescent="0.25">
      <c r="A377" s="142"/>
      <c r="B377" s="142"/>
      <c r="C377" s="142"/>
      <c r="D377" s="142"/>
      <c r="E377" s="142"/>
      <c r="F377" s="142"/>
      <c r="G377" s="142"/>
      <c r="H377" s="142"/>
      <c r="I377" s="142"/>
      <c r="J377" s="142"/>
    </row>
    <row r="378" spans="1:10" ht="15" x14ac:dyDescent="0.25">
      <c r="A378" s="142"/>
      <c r="B378" s="142"/>
      <c r="C378" s="142"/>
      <c r="D378" s="142"/>
      <c r="E378" s="142"/>
      <c r="F378" s="142"/>
      <c r="G378" s="142"/>
      <c r="H378" s="142"/>
      <c r="I378" s="142"/>
      <c r="J378" s="142"/>
    </row>
    <row r="379" spans="1:10" ht="15" x14ac:dyDescent="0.25">
      <c r="A379" s="142"/>
      <c r="B379" s="142"/>
      <c r="C379" s="142"/>
      <c r="D379" s="142"/>
      <c r="E379" s="142"/>
      <c r="F379" s="142"/>
      <c r="G379" s="142"/>
      <c r="H379" s="142"/>
      <c r="I379" s="142"/>
      <c r="J379" s="142"/>
    </row>
    <row r="380" spans="1:10" ht="15" x14ac:dyDescent="0.25">
      <c r="A380" s="142"/>
      <c r="B380" s="142"/>
      <c r="C380" s="142"/>
      <c r="D380" s="142"/>
      <c r="E380" s="142"/>
      <c r="F380" s="142"/>
      <c r="G380" s="142"/>
      <c r="H380" s="142"/>
      <c r="I380" s="142"/>
      <c r="J380" s="142"/>
    </row>
    <row r="381" spans="1:10" ht="15" x14ac:dyDescent="0.25">
      <c r="A381" s="142"/>
      <c r="B381" s="142"/>
      <c r="C381" s="142"/>
      <c r="D381" s="142"/>
      <c r="E381" s="142"/>
      <c r="F381" s="142"/>
      <c r="G381" s="142"/>
      <c r="H381" s="142"/>
      <c r="I381" s="142"/>
      <c r="J381" s="142"/>
    </row>
    <row r="382" spans="1:10" ht="15" x14ac:dyDescent="0.25">
      <c r="A382" s="142"/>
      <c r="B382" s="142"/>
      <c r="C382" s="142"/>
      <c r="D382" s="142"/>
      <c r="E382" s="142"/>
      <c r="F382" s="142"/>
      <c r="G382" s="142"/>
      <c r="H382" s="142"/>
      <c r="I382" s="142"/>
      <c r="J382" s="142"/>
    </row>
    <row r="383" spans="1:10" ht="15" x14ac:dyDescent="0.25">
      <c r="A383" s="142"/>
      <c r="B383" s="142"/>
      <c r="C383" s="142"/>
      <c r="D383" s="142"/>
      <c r="E383" s="142"/>
      <c r="F383" s="142"/>
      <c r="G383" s="142"/>
      <c r="H383" s="142"/>
      <c r="I383" s="142"/>
      <c r="J383" s="142"/>
    </row>
    <row r="384" spans="1:10" ht="15" x14ac:dyDescent="0.25">
      <c r="A384" s="142"/>
      <c r="B384" s="142"/>
      <c r="C384" s="142"/>
      <c r="D384" s="142"/>
      <c r="E384" s="142"/>
      <c r="F384" s="142"/>
      <c r="G384" s="142"/>
      <c r="H384" s="142"/>
      <c r="I384" s="142"/>
      <c r="J384" s="142"/>
    </row>
    <row r="385" spans="1:10" ht="15" x14ac:dyDescent="0.25">
      <c r="A385" s="142"/>
      <c r="B385" s="142"/>
      <c r="C385" s="142"/>
      <c r="D385" s="142"/>
      <c r="E385" s="142"/>
      <c r="F385" s="142"/>
      <c r="G385" s="142"/>
      <c r="H385" s="142"/>
      <c r="I385" s="142"/>
      <c r="J385" s="142"/>
    </row>
    <row r="386" spans="1:10" ht="15" x14ac:dyDescent="0.25">
      <c r="A386" s="142"/>
      <c r="B386" s="142"/>
      <c r="C386" s="142"/>
      <c r="D386" s="142"/>
      <c r="E386" s="142"/>
      <c r="F386" s="142"/>
      <c r="G386" s="142"/>
      <c r="H386" s="142"/>
      <c r="I386" s="142"/>
      <c r="J386" s="142"/>
    </row>
    <row r="387" spans="1:10" ht="15" x14ac:dyDescent="0.25">
      <c r="A387" s="142"/>
      <c r="B387" s="142"/>
      <c r="C387" s="142"/>
      <c r="D387" s="142"/>
      <c r="E387" s="142"/>
      <c r="F387" s="142"/>
      <c r="G387" s="142"/>
      <c r="H387" s="142"/>
      <c r="I387" s="142"/>
      <c r="J387" s="142"/>
    </row>
    <row r="388" spans="1:10" ht="15" x14ac:dyDescent="0.25">
      <c r="A388" s="142"/>
      <c r="B388" s="142"/>
      <c r="C388" s="142"/>
      <c r="D388" s="142"/>
      <c r="E388" s="142"/>
      <c r="F388" s="142"/>
      <c r="G388" s="142"/>
      <c r="H388" s="142"/>
      <c r="I388" s="142"/>
      <c r="J388" s="142"/>
    </row>
    <row r="389" spans="1:10" ht="15" x14ac:dyDescent="0.25">
      <c r="A389" s="142"/>
      <c r="B389" s="142"/>
      <c r="C389" s="142"/>
      <c r="D389" s="142"/>
      <c r="E389" s="142"/>
      <c r="F389" s="142"/>
      <c r="G389" s="142"/>
      <c r="H389" s="142"/>
      <c r="I389" s="142"/>
      <c r="J389" s="142"/>
    </row>
    <row r="390" spans="1:10" ht="15" x14ac:dyDescent="0.25">
      <c r="A390" s="142"/>
      <c r="B390" s="142"/>
      <c r="C390" s="142"/>
      <c r="D390" s="142"/>
      <c r="E390" s="142"/>
      <c r="F390" s="142"/>
      <c r="G390" s="142"/>
      <c r="H390" s="142"/>
      <c r="I390" s="142"/>
      <c r="J390" s="142"/>
    </row>
    <row r="391" spans="1:10" ht="15" x14ac:dyDescent="0.25">
      <c r="A391" s="142"/>
      <c r="B391" s="142"/>
      <c r="C391" s="142"/>
      <c r="D391" s="142"/>
      <c r="E391" s="142"/>
      <c r="F391" s="142"/>
      <c r="G391" s="142"/>
      <c r="H391" s="142"/>
      <c r="I391" s="142"/>
      <c r="J391" s="142"/>
    </row>
    <row r="392" spans="1:10" ht="15" x14ac:dyDescent="0.25">
      <c r="A392" s="142"/>
      <c r="B392" s="142"/>
      <c r="C392" s="142"/>
      <c r="D392" s="142"/>
      <c r="E392" s="142"/>
      <c r="F392" s="142"/>
      <c r="G392" s="142"/>
      <c r="H392" s="142"/>
      <c r="I392" s="142"/>
      <c r="J392" s="142"/>
    </row>
    <row r="393" spans="1:10" ht="15" x14ac:dyDescent="0.25">
      <c r="A393" s="142"/>
      <c r="B393" s="142"/>
      <c r="C393" s="142"/>
      <c r="D393" s="142"/>
      <c r="E393" s="142"/>
      <c r="F393" s="142"/>
      <c r="G393" s="142"/>
      <c r="H393" s="142"/>
      <c r="I393" s="142"/>
      <c r="J393" s="142"/>
    </row>
    <row r="394" spans="1:10" ht="15" x14ac:dyDescent="0.25">
      <c r="A394" s="142"/>
      <c r="B394" s="142"/>
      <c r="C394" s="142"/>
      <c r="D394" s="142"/>
      <c r="E394" s="142"/>
      <c r="F394" s="142"/>
      <c r="G394" s="142"/>
      <c r="H394" s="142"/>
      <c r="I394" s="142"/>
      <c r="J394" s="142"/>
    </row>
    <row r="395" spans="1:10" ht="15" x14ac:dyDescent="0.25">
      <c r="A395" s="142"/>
      <c r="B395" s="142"/>
      <c r="C395" s="142"/>
      <c r="D395" s="142"/>
      <c r="E395" s="142"/>
      <c r="F395" s="142"/>
      <c r="G395" s="142"/>
      <c r="H395" s="142"/>
      <c r="I395" s="142"/>
      <c r="J395" s="142"/>
    </row>
    <row r="396" spans="1:10" ht="15" x14ac:dyDescent="0.25">
      <c r="A396" s="142"/>
      <c r="B396" s="142"/>
      <c r="C396" s="142"/>
      <c r="D396" s="142"/>
      <c r="E396" s="142"/>
      <c r="F396" s="142"/>
      <c r="G396" s="142"/>
      <c r="H396" s="142"/>
      <c r="I396" s="142"/>
      <c r="J396" s="142"/>
    </row>
    <row r="397" spans="1:10" ht="15" x14ac:dyDescent="0.25">
      <c r="A397" s="142"/>
      <c r="B397" s="142"/>
      <c r="C397" s="142"/>
      <c r="D397" s="142"/>
      <c r="E397" s="142"/>
      <c r="F397" s="142"/>
      <c r="G397" s="142"/>
      <c r="H397" s="142"/>
      <c r="I397" s="142"/>
      <c r="J397" s="142"/>
    </row>
    <row r="398" spans="1:10" ht="15" x14ac:dyDescent="0.25">
      <c r="A398" s="142"/>
      <c r="B398" s="142"/>
      <c r="C398" s="142"/>
      <c r="D398" s="142"/>
      <c r="E398" s="142"/>
      <c r="F398" s="142"/>
      <c r="G398" s="142"/>
      <c r="H398" s="142"/>
      <c r="I398" s="142"/>
      <c r="J398" s="142"/>
    </row>
    <row r="399" spans="1:10" ht="15" x14ac:dyDescent="0.25">
      <c r="A399" s="142"/>
      <c r="B399" s="142"/>
      <c r="C399" s="142"/>
      <c r="D399" s="142"/>
      <c r="E399" s="142"/>
      <c r="F399" s="142"/>
      <c r="G399" s="142"/>
      <c r="H399" s="142"/>
      <c r="I399" s="142"/>
      <c r="J399" s="142"/>
    </row>
    <row r="400" spans="1:10" ht="15" x14ac:dyDescent="0.25">
      <c r="A400" s="142"/>
      <c r="B400" s="142"/>
      <c r="C400" s="142"/>
      <c r="D400" s="142"/>
      <c r="E400" s="142"/>
      <c r="F400" s="142"/>
      <c r="G400" s="142"/>
      <c r="H400" s="142"/>
      <c r="I400" s="142"/>
      <c r="J400" s="142"/>
    </row>
    <row r="401" spans="1:10" ht="15" x14ac:dyDescent="0.25">
      <c r="A401" s="142"/>
      <c r="B401" s="142"/>
      <c r="C401" s="142"/>
      <c r="D401" s="142"/>
      <c r="E401" s="142"/>
      <c r="F401" s="142"/>
      <c r="G401" s="142"/>
      <c r="H401" s="142"/>
      <c r="I401" s="142"/>
      <c r="J401" s="142"/>
    </row>
    <row r="402" spans="1:10" ht="15" x14ac:dyDescent="0.25">
      <c r="A402" s="142"/>
      <c r="B402" s="142"/>
      <c r="C402" s="142"/>
      <c r="D402" s="142"/>
      <c r="E402" s="142"/>
      <c r="F402" s="142"/>
      <c r="G402" s="142"/>
      <c r="H402" s="142"/>
      <c r="I402" s="142"/>
      <c r="J402" s="142"/>
    </row>
    <row r="403" spans="1:10" ht="15" x14ac:dyDescent="0.25">
      <c r="A403" s="142"/>
      <c r="B403" s="142"/>
      <c r="C403" s="142"/>
      <c r="D403" s="142"/>
      <c r="E403" s="142"/>
      <c r="F403" s="142"/>
      <c r="G403" s="142"/>
      <c r="H403" s="142"/>
      <c r="I403" s="142"/>
      <c r="J403" s="142"/>
    </row>
    <row r="404" spans="1:10" ht="15" x14ac:dyDescent="0.25">
      <c r="A404" s="142"/>
      <c r="B404" s="142"/>
      <c r="C404" s="142"/>
      <c r="D404" s="142"/>
      <c r="E404" s="142"/>
      <c r="F404" s="142"/>
      <c r="G404" s="142"/>
      <c r="H404" s="142"/>
      <c r="I404" s="142"/>
      <c r="J404" s="142"/>
    </row>
    <row r="405" spans="1:10" ht="15" x14ac:dyDescent="0.25">
      <c r="A405" s="142"/>
      <c r="B405" s="142"/>
      <c r="C405" s="142"/>
      <c r="D405" s="142"/>
      <c r="E405" s="142"/>
      <c r="F405" s="142"/>
      <c r="G405" s="142"/>
      <c r="H405" s="142"/>
      <c r="I405" s="142"/>
      <c r="J405" s="142"/>
    </row>
    <row r="406" spans="1:10" ht="15" x14ac:dyDescent="0.25">
      <c r="A406" s="142"/>
      <c r="B406" s="142"/>
      <c r="C406" s="142"/>
      <c r="D406" s="142"/>
      <c r="E406" s="142"/>
      <c r="F406" s="142"/>
      <c r="G406" s="142"/>
      <c r="H406" s="142"/>
      <c r="I406" s="142"/>
      <c r="J406" s="142"/>
    </row>
    <row r="407" spans="1:10" ht="15" x14ac:dyDescent="0.25">
      <c r="A407" s="142"/>
      <c r="B407" s="142"/>
      <c r="C407" s="142"/>
      <c r="D407" s="142"/>
      <c r="E407" s="142"/>
      <c r="F407" s="142"/>
      <c r="G407" s="142"/>
      <c r="H407" s="142"/>
      <c r="I407" s="142"/>
      <c r="J407" s="142"/>
    </row>
    <row r="408" spans="1:10" ht="15" x14ac:dyDescent="0.25">
      <c r="A408" s="142"/>
      <c r="B408" s="142"/>
      <c r="C408" s="142"/>
      <c r="D408" s="142"/>
      <c r="E408" s="142"/>
      <c r="F408" s="142"/>
      <c r="G408" s="142"/>
      <c r="H408" s="142"/>
      <c r="I408" s="142"/>
      <c r="J408" s="142"/>
    </row>
    <row r="409" spans="1:10" ht="15" x14ac:dyDescent="0.25">
      <c r="A409" s="142"/>
      <c r="B409" s="142"/>
      <c r="C409" s="142"/>
      <c r="D409" s="142"/>
      <c r="E409" s="142"/>
      <c r="F409" s="142"/>
      <c r="G409" s="142"/>
      <c r="H409" s="142"/>
      <c r="I409" s="142"/>
      <c r="J409" s="142"/>
    </row>
    <row r="410" spans="1:10" ht="15" x14ac:dyDescent="0.25">
      <c r="A410" s="142"/>
      <c r="B410" s="142"/>
      <c r="C410" s="142"/>
      <c r="D410" s="142"/>
      <c r="E410" s="142"/>
      <c r="F410" s="142"/>
      <c r="G410" s="142"/>
      <c r="H410" s="142"/>
      <c r="I410" s="142"/>
      <c r="J410" s="142"/>
    </row>
    <row r="411" spans="1:10" ht="15" x14ac:dyDescent="0.25">
      <c r="A411" s="142"/>
      <c r="B411" s="142"/>
      <c r="C411" s="142"/>
      <c r="D411" s="142"/>
      <c r="E411" s="142"/>
      <c r="F411" s="142"/>
      <c r="G411" s="142"/>
      <c r="H411" s="142"/>
      <c r="I411" s="142"/>
      <c r="J411" s="142"/>
    </row>
    <row r="412" spans="1:10" ht="15" x14ac:dyDescent="0.25">
      <c r="A412" s="142"/>
      <c r="B412" s="142"/>
      <c r="C412" s="142"/>
      <c r="D412" s="142"/>
      <c r="E412" s="142"/>
      <c r="F412" s="142"/>
      <c r="G412" s="142"/>
      <c r="H412" s="142"/>
      <c r="I412" s="142"/>
      <c r="J412" s="142"/>
    </row>
    <row r="413" spans="1:10" ht="15" x14ac:dyDescent="0.25">
      <c r="A413" s="142"/>
      <c r="B413" s="142"/>
      <c r="C413" s="142"/>
      <c r="D413" s="142"/>
      <c r="E413" s="142"/>
      <c r="F413" s="142"/>
      <c r="G413" s="142"/>
      <c r="H413" s="142"/>
      <c r="I413" s="142"/>
      <c r="J413" s="142"/>
    </row>
    <row r="414" spans="1:10" ht="15" x14ac:dyDescent="0.25">
      <c r="A414" s="142"/>
      <c r="B414" s="142"/>
      <c r="C414" s="142"/>
      <c r="D414" s="142"/>
      <c r="E414" s="142"/>
      <c r="F414" s="142"/>
      <c r="G414" s="142"/>
      <c r="H414" s="142"/>
      <c r="I414" s="142"/>
      <c r="J414" s="142"/>
    </row>
    <row r="415" spans="1:10" ht="15" x14ac:dyDescent="0.25">
      <c r="A415" s="142"/>
      <c r="B415" s="142"/>
      <c r="C415" s="142"/>
      <c r="D415" s="142"/>
      <c r="E415" s="142"/>
      <c r="F415" s="142"/>
      <c r="G415" s="142"/>
      <c r="H415" s="142"/>
      <c r="I415" s="142"/>
      <c r="J415" s="142"/>
    </row>
  </sheetData>
  <autoFilter ref="A1:J17"/>
  <sortState ref="A2:J36">
    <sortCondition ref="A2:A36"/>
  </sortState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R49"/>
  <sheetViews>
    <sheetView zoomScale="85" zoomScaleNormal="85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A33" sqref="A33:K39"/>
    </sheetView>
  </sheetViews>
  <sheetFormatPr defaultRowHeight="17.25" customHeight="1" x14ac:dyDescent="0.25"/>
  <cols>
    <col min="1" max="1" width="35.85546875" style="142" customWidth="1"/>
    <col min="2" max="2" width="27.42578125" style="142" bestFit="1" customWidth="1"/>
    <col min="3" max="3" width="13.42578125" style="142" customWidth="1"/>
    <col min="4" max="4" width="12.42578125" style="142" customWidth="1"/>
    <col min="5" max="5" width="9.28515625" style="142" customWidth="1"/>
    <col min="6" max="6" width="12.28515625" style="142" customWidth="1"/>
    <col min="7" max="7" width="7.85546875" style="142" customWidth="1"/>
    <col min="8" max="8" width="12" style="142" customWidth="1"/>
    <col min="9" max="9" width="10.7109375" style="142" customWidth="1"/>
    <col min="10" max="10" width="9.7109375" style="142" customWidth="1"/>
    <col min="11" max="11" width="12.42578125" style="142" bestFit="1" customWidth="1"/>
    <col min="12" max="12" width="16" style="142" customWidth="1"/>
    <col min="13" max="13" width="0.140625" style="142" customWidth="1"/>
    <col min="14" max="14" width="6.140625" style="142" customWidth="1"/>
    <col min="15" max="15" width="3" style="142" customWidth="1"/>
    <col min="16" max="16" width="0.140625" style="142" hidden="1" customWidth="1"/>
    <col min="17" max="18" width="9.140625" style="142" hidden="1" customWidth="1"/>
    <col min="19" max="16384" width="9.140625" style="142"/>
  </cols>
  <sheetData>
    <row r="1" spans="1:14" ht="37.5" customHeight="1" x14ac:dyDescent="0.3">
      <c r="A1" s="401" t="s">
        <v>12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</row>
    <row r="2" spans="1:14" ht="17.25" customHeight="1" x14ac:dyDescent="0.25">
      <c r="A2" s="402" t="s">
        <v>206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143"/>
    </row>
    <row r="3" spans="1:14" ht="22.5" customHeight="1" x14ac:dyDescent="0.25">
      <c r="A3" s="406" t="s">
        <v>13</v>
      </c>
      <c r="B3" s="407"/>
      <c r="C3" s="407"/>
      <c r="D3" s="407"/>
      <c r="E3" s="407"/>
      <c r="F3" s="407"/>
      <c r="G3" s="407"/>
      <c r="H3" s="407"/>
      <c r="I3" s="184" t="s">
        <v>207</v>
      </c>
      <c r="J3" s="185" t="s">
        <v>274</v>
      </c>
      <c r="K3" s="184" t="s">
        <v>164</v>
      </c>
      <c r="L3" s="184">
        <v>2018</v>
      </c>
      <c r="M3" s="144"/>
    </row>
    <row r="4" spans="1:14" s="146" customFormat="1" ht="63.75" x14ac:dyDescent="0.25">
      <c r="A4" s="145" t="s">
        <v>14</v>
      </c>
      <c r="B4" s="145" t="s">
        <v>15</v>
      </c>
      <c r="C4" s="145" t="s">
        <v>161</v>
      </c>
      <c r="D4" s="145" t="s">
        <v>162</v>
      </c>
      <c r="E4" s="145" t="s">
        <v>163</v>
      </c>
      <c r="F4" s="145" t="s">
        <v>203</v>
      </c>
      <c r="G4" s="145" t="s">
        <v>16</v>
      </c>
      <c r="H4" s="145" t="s">
        <v>183</v>
      </c>
      <c r="I4" s="145" t="s">
        <v>17</v>
      </c>
      <c r="J4" s="145" t="s">
        <v>204</v>
      </c>
      <c r="K4" s="156" t="s">
        <v>18</v>
      </c>
      <c r="L4" s="145" t="s">
        <v>182</v>
      </c>
    </row>
    <row r="5" spans="1:14" ht="24" customHeight="1" x14ac:dyDescent="0.25">
      <c r="A5" s="147" t="s">
        <v>229</v>
      </c>
      <c r="B5" s="72" t="s">
        <v>228</v>
      </c>
      <c r="C5" s="158">
        <v>2413.2199999999998</v>
      </c>
      <c r="D5" s="158">
        <f>C5</f>
        <v>2413.2199999999998</v>
      </c>
      <c r="E5" s="135">
        <v>0.8</v>
      </c>
      <c r="F5" s="135">
        <f>D5+E5</f>
        <v>2414.02</v>
      </c>
      <c r="G5" s="134">
        <v>0.09</v>
      </c>
      <c r="H5" s="135">
        <v>217.18</v>
      </c>
      <c r="I5" s="135">
        <v>21.9</v>
      </c>
      <c r="J5" s="135">
        <v>0.94</v>
      </c>
      <c r="K5" s="136">
        <f>F5-H5-I5-J5</f>
        <v>2174</v>
      </c>
      <c r="L5" s="137">
        <f>K5+H5+I5</f>
        <v>2413.08</v>
      </c>
      <c r="M5" s="144"/>
    </row>
    <row r="6" spans="1:14" ht="17.25" customHeight="1" x14ac:dyDescent="0.25">
      <c r="A6" s="147" t="s">
        <v>179</v>
      </c>
      <c r="B6" s="72" t="s">
        <v>191</v>
      </c>
      <c r="C6" s="158">
        <v>1842.16</v>
      </c>
      <c r="D6" s="158">
        <f>C6</f>
        <v>1842.16</v>
      </c>
      <c r="E6" s="135">
        <v>0.84</v>
      </c>
      <c r="F6" s="135">
        <f t="shared" ref="F6" si="0">D6+E6</f>
        <v>1843</v>
      </c>
      <c r="G6" s="134">
        <v>0.09</v>
      </c>
      <c r="H6" s="135">
        <v>165.79</v>
      </c>
      <c r="I6" s="202">
        <v>0</v>
      </c>
      <c r="J6" s="135">
        <v>0.21</v>
      </c>
      <c r="K6" s="136">
        <f>F6-H6-I6-J6</f>
        <v>1677</v>
      </c>
      <c r="L6" s="137">
        <f>K6+H6+I6</f>
        <v>1842.79</v>
      </c>
      <c r="M6" s="144"/>
    </row>
    <row r="7" spans="1:14" ht="17.25" customHeight="1" x14ac:dyDescent="0.25">
      <c r="A7" s="388" t="s">
        <v>10</v>
      </c>
      <c r="B7" s="388"/>
      <c r="C7" s="183">
        <f>SUM(C5:C6)</f>
        <v>4255.38</v>
      </c>
      <c r="D7" s="154">
        <f>SUM(D5:D6)</f>
        <v>4255.38</v>
      </c>
      <c r="E7" s="154"/>
      <c r="F7" s="154"/>
      <c r="G7" s="154"/>
      <c r="H7" s="159">
        <f>SUM(H5:H6)</f>
        <v>382.97</v>
      </c>
      <c r="I7" s="159">
        <f>SUM(I5:I6)</f>
        <v>21.9</v>
      </c>
      <c r="J7" s="160"/>
      <c r="K7" s="161">
        <f>SUM(K5:K6)</f>
        <v>3851</v>
      </c>
      <c r="L7" s="138">
        <f>SUM(L5:L6)</f>
        <v>4255.87</v>
      </c>
      <c r="M7" s="148"/>
      <c r="N7" s="155"/>
    </row>
    <row r="8" spans="1:14" ht="17.25" customHeight="1" x14ac:dyDescent="0.25">
      <c r="A8" s="403"/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5"/>
    </row>
    <row r="9" spans="1:14" ht="29.25" customHeight="1" x14ac:dyDescent="0.25">
      <c r="A9" s="397" t="s">
        <v>159</v>
      </c>
      <c r="B9" s="398"/>
      <c r="C9" s="398"/>
      <c r="D9" s="398"/>
      <c r="E9" s="398"/>
      <c r="F9" s="399"/>
      <c r="G9" s="400" t="s">
        <v>231</v>
      </c>
      <c r="H9" s="400"/>
      <c r="I9" s="400"/>
      <c r="J9" s="400"/>
      <c r="K9" s="400"/>
      <c r="L9" s="400"/>
    </row>
    <row r="10" spans="1:14" ht="36.75" customHeight="1" x14ac:dyDescent="0.25">
      <c r="A10" s="408" t="s">
        <v>169</v>
      </c>
      <c r="B10" s="409"/>
      <c r="C10" s="409"/>
      <c r="D10" s="409"/>
      <c r="E10" s="409"/>
      <c r="F10" s="410"/>
      <c r="G10" s="389" t="s">
        <v>169</v>
      </c>
      <c r="H10" s="389"/>
      <c r="I10" s="389"/>
      <c r="J10" s="389"/>
      <c r="K10" s="389"/>
      <c r="L10" s="389"/>
    </row>
    <row r="11" spans="1:14" ht="14.25" customHeight="1" x14ac:dyDescent="0.25">
      <c r="A11" s="149"/>
      <c r="B11" s="149"/>
      <c r="C11" s="149"/>
      <c r="D11" s="149"/>
      <c r="E11" s="149"/>
      <c r="F11" s="149"/>
      <c r="G11" s="150"/>
      <c r="H11" s="149"/>
      <c r="I11" s="149"/>
      <c r="J11" s="149"/>
      <c r="K11" s="149"/>
      <c r="L11" s="153"/>
    </row>
    <row r="12" spans="1:14" ht="17.25" customHeight="1" x14ac:dyDescent="0.25">
      <c r="A12" s="411" t="s">
        <v>19</v>
      </c>
      <c r="B12" s="411"/>
      <c r="C12" s="411"/>
      <c r="D12" s="411"/>
      <c r="E12" s="411"/>
      <c r="F12" s="411"/>
      <c r="G12" s="411"/>
      <c r="H12" s="411"/>
      <c r="I12" s="411"/>
      <c r="J12" s="411"/>
      <c r="K12" s="411"/>
    </row>
    <row r="13" spans="1:14" ht="17.25" customHeight="1" x14ac:dyDescent="0.25">
      <c r="A13" s="412" t="s">
        <v>20</v>
      </c>
      <c r="B13" s="412"/>
      <c r="C13" s="412"/>
      <c r="D13" s="412"/>
      <c r="E13" s="412"/>
      <c r="F13" s="412"/>
      <c r="G13" s="412"/>
      <c r="H13" s="413" t="s">
        <v>21</v>
      </c>
      <c r="I13" s="413"/>
      <c r="J13" s="413"/>
      <c r="K13" s="413"/>
    </row>
    <row r="14" spans="1:14" ht="17.25" customHeight="1" x14ac:dyDescent="0.25">
      <c r="A14" s="414" t="s">
        <v>195</v>
      </c>
      <c r="B14" s="414"/>
      <c r="C14" s="414"/>
      <c r="D14" s="414"/>
      <c r="E14" s="414"/>
      <c r="F14" s="414"/>
      <c r="G14" s="414"/>
      <c r="H14" s="415">
        <f>H7</f>
        <v>382.97</v>
      </c>
      <c r="I14" s="415"/>
      <c r="J14" s="415"/>
      <c r="K14" s="415"/>
    </row>
    <row r="15" spans="1:14" ht="17.25" customHeight="1" x14ac:dyDescent="0.25">
      <c r="A15" s="414" t="s">
        <v>146</v>
      </c>
      <c r="B15" s="414"/>
      <c r="C15" s="414"/>
      <c r="D15" s="414"/>
      <c r="E15" s="414"/>
      <c r="F15" s="414"/>
      <c r="G15" s="414"/>
      <c r="H15" s="415">
        <v>0</v>
      </c>
      <c r="I15" s="415"/>
      <c r="J15" s="415"/>
      <c r="K15" s="415"/>
    </row>
    <row r="16" spans="1:14" ht="17.25" customHeight="1" x14ac:dyDescent="0.25">
      <c r="A16" s="412" t="s">
        <v>22</v>
      </c>
      <c r="B16" s="412"/>
      <c r="C16" s="412"/>
      <c r="D16" s="412"/>
      <c r="E16" s="412"/>
      <c r="F16" s="412"/>
      <c r="G16" s="412"/>
      <c r="H16" s="416">
        <f>H14+H15</f>
        <v>382.97</v>
      </c>
      <c r="I16" s="416"/>
      <c r="J16" s="416"/>
      <c r="K16" s="416"/>
    </row>
    <row r="17" spans="1:17" ht="14.25" customHeight="1" x14ac:dyDescent="0.25">
      <c r="A17" s="417"/>
      <c r="B17" s="417"/>
      <c r="C17" s="417"/>
      <c r="D17" s="417"/>
      <c r="E17" s="417"/>
      <c r="F17" s="417"/>
      <c r="G17" s="417"/>
      <c r="H17" s="417"/>
      <c r="I17" s="417"/>
      <c r="J17" s="417"/>
      <c r="K17" s="417"/>
    </row>
    <row r="18" spans="1:17" ht="17.25" customHeight="1" x14ac:dyDescent="0.25">
      <c r="A18" s="402" t="s">
        <v>65</v>
      </c>
      <c r="B18" s="402"/>
      <c r="C18" s="402"/>
      <c r="D18" s="402"/>
      <c r="E18" s="402"/>
      <c r="F18" s="402"/>
      <c r="G18" s="402"/>
      <c r="H18" s="402"/>
      <c r="I18" s="402"/>
      <c r="J18" s="402"/>
      <c r="K18" s="402"/>
    </row>
    <row r="19" spans="1:17" ht="17.25" customHeight="1" x14ac:dyDescent="0.25">
      <c r="A19" s="419" t="s">
        <v>149</v>
      </c>
      <c r="B19" s="419"/>
      <c r="C19" s="419"/>
      <c r="D19" s="419"/>
      <c r="E19" s="419"/>
      <c r="F19" s="419"/>
      <c r="G19" s="419"/>
      <c r="H19" s="420" t="s">
        <v>21</v>
      </c>
      <c r="I19" s="420"/>
      <c r="J19" s="420"/>
      <c r="K19" s="420"/>
    </row>
    <row r="20" spans="1:17" ht="17.25" customHeight="1" x14ac:dyDescent="0.25">
      <c r="A20" s="421" t="s">
        <v>194</v>
      </c>
      <c r="B20" s="421"/>
      <c r="C20" s="421"/>
      <c r="D20" s="421"/>
      <c r="E20" s="421"/>
      <c r="F20" s="421"/>
      <c r="G20" s="421"/>
      <c r="H20" s="422">
        <f>I7</f>
        <v>21.9</v>
      </c>
      <c r="I20" s="422"/>
      <c r="J20" s="422"/>
      <c r="K20" s="422"/>
    </row>
    <row r="21" spans="1:17" ht="17.25" customHeight="1" x14ac:dyDescent="0.25">
      <c r="A21" s="421" t="s">
        <v>147</v>
      </c>
      <c r="B21" s="421"/>
      <c r="C21" s="421"/>
      <c r="D21" s="421"/>
      <c r="E21" s="421"/>
      <c r="F21" s="421"/>
      <c r="G21" s="421"/>
      <c r="H21" s="422">
        <v>0</v>
      </c>
      <c r="I21" s="422"/>
      <c r="J21" s="422"/>
      <c r="K21" s="422"/>
    </row>
    <row r="22" spans="1:17" ht="17.25" customHeight="1" x14ac:dyDescent="0.25">
      <c r="A22" s="419" t="s">
        <v>66</v>
      </c>
      <c r="B22" s="419"/>
      <c r="C22" s="419"/>
      <c r="D22" s="419"/>
      <c r="E22" s="419"/>
      <c r="F22" s="419"/>
      <c r="G22" s="419"/>
      <c r="H22" s="435">
        <f>SUM(H20:K21)</f>
        <v>21.9</v>
      </c>
      <c r="I22" s="435"/>
      <c r="J22" s="435"/>
      <c r="K22" s="435"/>
    </row>
    <row r="23" spans="1:17" s="153" customFormat="1" ht="14.25" customHeight="1" x14ac:dyDescent="0.25">
      <c r="A23" s="151"/>
      <c r="B23" s="151"/>
      <c r="C23" s="151"/>
      <c r="D23" s="151"/>
      <c r="E23" s="151"/>
      <c r="F23" s="151"/>
      <c r="G23" s="151"/>
      <c r="H23" s="152"/>
      <c r="I23" s="152"/>
      <c r="J23" s="152"/>
      <c r="K23" s="152"/>
      <c r="L23" s="142"/>
    </row>
    <row r="24" spans="1:17" s="139" customFormat="1" ht="17.25" customHeight="1" x14ac:dyDescent="0.25">
      <c r="A24" s="418" t="s">
        <v>150</v>
      </c>
      <c r="B24" s="418"/>
      <c r="C24" s="418"/>
      <c r="D24" s="418"/>
      <c r="E24" s="418"/>
      <c r="F24" s="418"/>
      <c r="G24" s="418"/>
      <c r="H24" s="418"/>
      <c r="I24" s="418"/>
      <c r="J24" s="418"/>
      <c r="K24" s="418"/>
      <c r="P24" s="162"/>
      <c r="Q24" s="163"/>
    </row>
    <row r="25" spans="1:17" s="139" customFormat="1" ht="29.25" customHeight="1" x14ac:dyDescent="0.25">
      <c r="A25" s="418" t="s">
        <v>23</v>
      </c>
      <c r="B25" s="418"/>
      <c r="C25" s="418"/>
      <c r="D25" s="418"/>
      <c r="E25" s="418"/>
      <c r="F25" s="418"/>
      <c r="G25" s="418"/>
      <c r="H25" s="418"/>
      <c r="I25" s="418"/>
      <c r="J25" s="418"/>
      <c r="K25" s="418"/>
      <c r="P25" s="165"/>
      <c r="Q25" s="166"/>
    </row>
    <row r="26" spans="1:17" s="139" customFormat="1" ht="17.25" customHeight="1" x14ac:dyDescent="0.25">
      <c r="A26" s="436" t="s">
        <v>5</v>
      </c>
      <c r="B26" s="436"/>
      <c r="C26" s="436"/>
      <c r="D26" s="436"/>
      <c r="E26" s="436"/>
      <c r="F26" s="436"/>
      <c r="G26" s="436"/>
      <c r="H26" s="436"/>
      <c r="I26" s="436"/>
      <c r="J26" s="436"/>
      <c r="K26" s="436"/>
      <c r="P26" s="167"/>
      <c r="Q26" s="168"/>
    </row>
    <row r="27" spans="1:17" ht="17.25" customHeight="1" x14ac:dyDescent="0.25">
      <c r="A27" s="164" t="s">
        <v>24</v>
      </c>
      <c r="B27" s="418" t="s">
        <v>153</v>
      </c>
      <c r="C27" s="418"/>
      <c r="D27" s="418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65"/>
      <c r="Q27" s="166"/>
    </row>
    <row r="28" spans="1:17" ht="15.95" customHeight="1" x14ac:dyDescent="0.25">
      <c r="A28" s="169" t="s">
        <v>25</v>
      </c>
      <c r="B28" s="426">
        <v>0.08</v>
      </c>
      <c r="C28" s="426"/>
      <c r="D28" s="426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70"/>
      <c r="Q28" s="171"/>
    </row>
    <row r="29" spans="1:17" ht="15.95" customHeight="1" x14ac:dyDescent="0.25">
      <c r="A29" s="169" t="s">
        <v>26</v>
      </c>
      <c r="B29" s="426">
        <v>0.09</v>
      </c>
      <c r="C29" s="426"/>
      <c r="D29" s="426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70"/>
      <c r="Q29" s="171"/>
    </row>
    <row r="30" spans="1:17" ht="15.95" customHeight="1" x14ac:dyDescent="0.25">
      <c r="A30" s="169" t="s">
        <v>27</v>
      </c>
      <c r="B30" s="426">
        <v>0.11</v>
      </c>
      <c r="C30" s="426"/>
      <c r="D30" s="426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70"/>
      <c r="Q30" s="171"/>
    </row>
    <row r="31" spans="1:17" ht="15.95" customHeight="1" x14ac:dyDescent="0.25">
      <c r="A31" s="178"/>
      <c r="B31" s="179"/>
      <c r="C31" s="179"/>
      <c r="D31" s="17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80"/>
      <c r="Q31" s="180"/>
    </row>
    <row r="32" spans="1:17" ht="17.25" customHeight="1" x14ac:dyDescent="0.25">
      <c r="A32" s="427" t="s">
        <v>205</v>
      </c>
      <c r="B32" s="428"/>
      <c r="C32" s="428"/>
      <c r="D32" s="428"/>
      <c r="E32" s="428"/>
      <c r="F32" s="428"/>
      <c r="G32" s="428"/>
      <c r="H32" s="428"/>
      <c r="I32" s="428"/>
      <c r="J32" s="428"/>
      <c r="K32" s="429"/>
      <c r="L32" s="139"/>
      <c r="M32" s="139"/>
      <c r="N32" s="139"/>
      <c r="O32" s="139"/>
      <c r="P32" s="180"/>
      <c r="Q32" s="180"/>
    </row>
    <row r="33" spans="1:17" ht="17.25" customHeight="1" x14ac:dyDescent="0.25">
      <c r="A33" s="411" t="s">
        <v>406</v>
      </c>
      <c r="B33" s="411"/>
      <c r="C33" s="411"/>
      <c r="D33" s="411"/>
      <c r="E33" s="411"/>
      <c r="F33" s="411"/>
      <c r="G33" s="411"/>
      <c r="H33" s="411"/>
      <c r="I33" s="411"/>
      <c r="J33" s="411"/>
      <c r="K33" s="411"/>
      <c r="L33" s="139"/>
      <c r="M33" s="139"/>
      <c r="N33" s="139"/>
      <c r="O33" s="139"/>
      <c r="P33" s="180"/>
      <c r="Q33" s="180"/>
    </row>
    <row r="34" spans="1:17" ht="17.25" customHeight="1" x14ac:dyDescent="0.25">
      <c r="A34" s="262" t="s">
        <v>404</v>
      </c>
      <c r="B34" s="264" t="s">
        <v>154</v>
      </c>
      <c r="C34" s="430" t="s">
        <v>405</v>
      </c>
      <c r="D34" s="431"/>
      <c r="E34" s="432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</row>
    <row r="35" spans="1:17" ht="23.25" customHeight="1" x14ac:dyDescent="0.25">
      <c r="A35" s="263" t="s">
        <v>152</v>
      </c>
      <c r="B35" s="265" t="s">
        <v>156</v>
      </c>
      <c r="C35" s="433"/>
      <c r="D35" s="433"/>
      <c r="E35" s="434"/>
      <c r="G35" s="139"/>
      <c r="H35" s="139"/>
      <c r="I35" s="139"/>
      <c r="J35" s="139"/>
      <c r="K35" s="139"/>
      <c r="L35" s="139"/>
      <c r="M35" s="139"/>
      <c r="N35" s="139"/>
      <c r="O35" s="139"/>
      <c r="P35" s="172"/>
      <c r="Q35" s="173"/>
    </row>
    <row r="36" spans="1:17" ht="17.25" customHeight="1" x14ac:dyDescent="0.25">
      <c r="A36" s="263" t="s">
        <v>155</v>
      </c>
      <c r="B36" s="266">
        <v>7.4999999999999997E-2</v>
      </c>
      <c r="C36" s="423">
        <v>142.80000000000001</v>
      </c>
      <c r="D36" s="424"/>
      <c r="E36" s="425"/>
      <c r="G36" s="139"/>
      <c r="H36" s="139"/>
      <c r="I36" s="139"/>
      <c r="J36" s="139"/>
      <c r="K36" s="139"/>
      <c r="L36" s="139"/>
      <c r="M36" s="139"/>
      <c r="N36" s="139"/>
      <c r="O36" s="139"/>
      <c r="P36" s="174"/>
      <c r="Q36" s="175"/>
    </row>
    <row r="37" spans="1:17" ht="17.25" customHeight="1" x14ac:dyDescent="0.25">
      <c r="A37" s="263" t="s">
        <v>151</v>
      </c>
      <c r="B37" s="267">
        <v>0.15</v>
      </c>
      <c r="C37" s="423">
        <v>354.8</v>
      </c>
      <c r="D37" s="424"/>
      <c r="E37" s="425"/>
      <c r="G37" s="139"/>
      <c r="H37" s="139"/>
      <c r="I37" s="139"/>
      <c r="J37" s="139"/>
      <c r="K37" s="139"/>
      <c r="L37" s="139"/>
      <c r="M37" s="139"/>
      <c r="N37" s="139"/>
      <c r="O37" s="139"/>
      <c r="P37" s="176"/>
      <c r="Q37" s="177"/>
    </row>
    <row r="38" spans="1:17" ht="17.25" customHeight="1" x14ac:dyDescent="0.25">
      <c r="A38" s="263" t="s">
        <v>157</v>
      </c>
      <c r="B38" s="266">
        <v>0.22500000000000001</v>
      </c>
      <c r="C38" s="423">
        <v>636.13</v>
      </c>
      <c r="D38" s="424"/>
      <c r="E38" s="425"/>
      <c r="G38" s="139"/>
      <c r="H38" s="139"/>
      <c r="I38" s="139"/>
      <c r="J38" s="139"/>
      <c r="K38" s="139"/>
      <c r="L38" s="139"/>
      <c r="M38" s="139"/>
      <c r="N38" s="139"/>
      <c r="O38" s="139"/>
      <c r="P38" s="176"/>
      <c r="Q38" s="177"/>
    </row>
    <row r="39" spans="1:17" ht="17.25" customHeight="1" x14ac:dyDescent="0.25">
      <c r="A39" s="263" t="s">
        <v>158</v>
      </c>
      <c r="B39" s="266">
        <v>0.27500000000000002</v>
      </c>
      <c r="C39" s="423">
        <v>869.36</v>
      </c>
      <c r="D39" s="424"/>
      <c r="E39" s="425"/>
      <c r="G39" s="139"/>
      <c r="H39" s="139"/>
      <c r="I39" s="139"/>
      <c r="J39" s="139"/>
      <c r="K39" s="139"/>
      <c r="L39" s="139"/>
      <c r="M39" s="139"/>
      <c r="N39" s="139"/>
      <c r="O39" s="139"/>
      <c r="P39" s="176"/>
      <c r="Q39" s="177"/>
    </row>
    <row r="40" spans="1:17" ht="17.25" customHeight="1" x14ac:dyDescent="0.25">
      <c r="A40"/>
      <c r="B40"/>
      <c r="C40"/>
      <c r="D40"/>
      <c r="E40"/>
      <c r="F40"/>
      <c r="G40"/>
      <c r="H40"/>
      <c r="I40"/>
      <c r="J40"/>
      <c r="K40"/>
      <c r="L40" s="139"/>
      <c r="M40" s="139"/>
      <c r="N40" s="139"/>
      <c r="O40" s="139"/>
      <c r="P40" s="176"/>
      <c r="Q40" s="177"/>
    </row>
    <row r="41" spans="1:17" ht="17.25" customHeight="1" x14ac:dyDescent="0.25">
      <c r="E41" s="139"/>
      <c r="F41" s="139"/>
      <c r="G41" s="139"/>
      <c r="H41" s="139"/>
      <c r="I41" s="139"/>
      <c r="J41" s="139"/>
      <c r="K41" s="139"/>
    </row>
    <row r="42" spans="1:17" ht="17.25" customHeight="1" x14ac:dyDescent="0.25">
      <c r="A42" s="182"/>
      <c r="B42" s="181"/>
      <c r="C42" s="181"/>
    </row>
    <row r="43" spans="1:17" ht="17.25" customHeight="1" x14ac:dyDescent="0.25">
      <c r="A43" s="139"/>
      <c r="B43" s="139"/>
    </row>
    <row r="44" spans="1:17" ht="17.25" customHeight="1" x14ac:dyDescent="0.25">
      <c r="A44" s="139"/>
      <c r="B44" s="139"/>
    </row>
    <row r="45" spans="1:17" ht="17.25" customHeight="1" x14ac:dyDescent="0.25">
      <c r="A45" s="139"/>
      <c r="B45" s="139"/>
    </row>
    <row r="46" spans="1:17" ht="17.25" customHeight="1" x14ac:dyDescent="0.25">
      <c r="A46" s="139"/>
      <c r="B46" s="139"/>
    </row>
    <row r="47" spans="1:17" ht="17.25" customHeight="1" x14ac:dyDescent="0.25">
      <c r="A47" s="139"/>
      <c r="B47" s="139"/>
    </row>
    <row r="48" spans="1:17" ht="17.25" customHeight="1" x14ac:dyDescent="0.25">
      <c r="A48" s="139"/>
      <c r="B48" s="139"/>
    </row>
    <row r="49" spans="1:2" ht="17.25" customHeight="1" x14ac:dyDescent="0.25">
      <c r="A49" s="139"/>
      <c r="B49" s="139"/>
    </row>
  </sheetData>
  <mergeCells count="43">
    <mergeCell ref="A9:F9"/>
    <mergeCell ref="G9:L9"/>
    <mergeCell ref="A1:L1"/>
    <mergeCell ref="A2:L2"/>
    <mergeCell ref="A3:H3"/>
    <mergeCell ref="A7:B7"/>
    <mergeCell ref="A8:L8"/>
    <mergeCell ref="A18:K18"/>
    <mergeCell ref="A10:F10"/>
    <mergeCell ref="G10:L10"/>
    <mergeCell ref="A12:K12"/>
    <mergeCell ref="A13:G13"/>
    <mergeCell ref="H13:K13"/>
    <mergeCell ref="A14:G14"/>
    <mergeCell ref="H14:K14"/>
    <mergeCell ref="A15:G15"/>
    <mergeCell ref="H15:K15"/>
    <mergeCell ref="A16:G16"/>
    <mergeCell ref="H16:K16"/>
    <mergeCell ref="A17:K17"/>
    <mergeCell ref="A19:G19"/>
    <mergeCell ref="H19:K19"/>
    <mergeCell ref="A20:G20"/>
    <mergeCell ref="H20:K20"/>
    <mergeCell ref="A21:G21"/>
    <mergeCell ref="H21:K21"/>
    <mergeCell ref="A22:G22"/>
    <mergeCell ref="H22:K22"/>
    <mergeCell ref="A24:K24"/>
    <mergeCell ref="A25:K25"/>
    <mergeCell ref="A26:K26"/>
    <mergeCell ref="B27:D27"/>
    <mergeCell ref="B28:D28"/>
    <mergeCell ref="B29:D29"/>
    <mergeCell ref="B30:D30"/>
    <mergeCell ref="A32:K32"/>
    <mergeCell ref="C38:E38"/>
    <mergeCell ref="C39:E39"/>
    <mergeCell ref="A33:K33"/>
    <mergeCell ref="C34:E34"/>
    <mergeCell ref="C35:E35"/>
    <mergeCell ref="C36:E36"/>
    <mergeCell ref="C37:E37"/>
  </mergeCells>
  <pageMargins left="0.51181102362204722" right="0.51181102362204722" top="0.78740157480314965" bottom="0.78740157480314965" header="0.31496062992125984" footer="0.31496062992125984"/>
  <pageSetup paperSize="9" scale="63" orientation="landscape" r:id="rId1"/>
  <headerFooter>
    <oddHeader>&amp;L&amp;G&amp;C&amp;"Arial,Normal"ALDEIAS INFANTIS SOS BRASIL
RUA PROFESSORA CACILDA PEDROSO Nº 600 - ALVORADA I
CEP. 69.048-340 - MANAUS/ AM</oddHead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R49"/>
  <sheetViews>
    <sheetView zoomScale="85" zoomScaleNormal="85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A33" sqref="A33:K39"/>
    </sheetView>
  </sheetViews>
  <sheetFormatPr defaultRowHeight="17.25" customHeight="1" x14ac:dyDescent="0.25"/>
  <cols>
    <col min="1" max="1" width="35.85546875" style="142" customWidth="1"/>
    <col min="2" max="2" width="27.42578125" style="142" bestFit="1" customWidth="1"/>
    <col min="3" max="3" width="13.42578125" style="142" customWidth="1"/>
    <col min="4" max="4" width="12.42578125" style="142" customWidth="1"/>
    <col min="5" max="5" width="9.28515625" style="142" customWidth="1"/>
    <col min="6" max="6" width="12.28515625" style="142" customWidth="1"/>
    <col min="7" max="7" width="7.85546875" style="142" customWidth="1"/>
    <col min="8" max="8" width="12" style="142" customWidth="1"/>
    <col min="9" max="9" width="10.7109375" style="142" customWidth="1"/>
    <col min="10" max="10" width="9.7109375" style="142" customWidth="1"/>
    <col min="11" max="11" width="12.42578125" style="142" bestFit="1" customWidth="1"/>
    <col min="12" max="12" width="16" style="142" customWidth="1"/>
    <col min="13" max="13" width="0.140625" style="142" customWidth="1"/>
    <col min="14" max="14" width="6.140625" style="142" customWidth="1"/>
    <col min="15" max="15" width="3" style="142" customWidth="1"/>
    <col min="16" max="16" width="0.140625" style="142" hidden="1" customWidth="1"/>
    <col min="17" max="18" width="9.140625" style="142" hidden="1" customWidth="1"/>
    <col min="19" max="16384" width="9.140625" style="142"/>
  </cols>
  <sheetData>
    <row r="1" spans="1:14" ht="37.5" customHeight="1" x14ac:dyDescent="0.3">
      <c r="A1" s="401" t="s">
        <v>12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</row>
    <row r="2" spans="1:14" ht="17.25" customHeight="1" x14ac:dyDescent="0.25">
      <c r="A2" s="402" t="s">
        <v>206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143"/>
    </row>
    <row r="3" spans="1:14" ht="22.5" customHeight="1" x14ac:dyDescent="0.25">
      <c r="A3" s="406" t="s">
        <v>13</v>
      </c>
      <c r="B3" s="407"/>
      <c r="C3" s="407"/>
      <c r="D3" s="407"/>
      <c r="E3" s="407"/>
      <c r="F3" s="407"/>
      <c r="G3" s="407"/>
      <c r="H3" s="407"/>
      <c r="I3" s="184" t="s">
        <v>207</v>
      </c>
      <c r="J3" s="185" t="s">
        <v>304</v>
      </c>
      <c r="K3" s="184" t="s">
        <v>164</v>
      </c>
      <c r="L3" s="184">
        <v>2018</v>
      </c>
      <c r="M3" s="144"/>
    </row>
    <row r="4" spans="1:14" s="146" customFormat="1" ht="63.75" x14ac:dyDescent="0.25">
      <c r="A4" s="145" t="s">
        <v>14</v>
      </c>
      <c r="B4" s="145" t="s">
        <v>15</v>
      </c>
      <c r="C4" s="145" t="s">
        <v>161</v>
      </c>
      <c r="D4" s="145" t="s">
        <v>162</v>
      </c>
      <c r="E4" s="145" t="s">
        <v>163</v>
      </c>
      <c r="F4" s="145" t="s">
        <v>203</v>
      </c>
      <c r="G4" s="145" t="s">
        <v>16</v>
      </c>
      <c r="H4" s="145" t="s">
        <v>183</v>
      </c>
      <c r="I4" s="145" t="s">
        <v>17</v>
      </c>
      <c r="J4" s="145" t="s">
        <v>204</v>
      </c>
      <c r="K4" s="156" t="s">
        <v>18</v>
      </c>
      <c r="L4" s="145" t="s">
        <v>182</v>
      </c>
    </row>
    <row r="5" spans="1:14" ht="24" customHeight="1" x14ac:dyDescent="0.25">
      <c r="A5" s="147" t="s">
        <v>229</v>
      </c>
      <c r="B5" s="72" t="s">
        <v>228</v>
      </c>
      <c r="C5" s="158">
        <v>2413.2199999999998</v>
      </c>
      <c r="D5" s="158">
        <f>C5</f>
        <v>2413.2199999999998</v>
      </c>
      <c r="E5" s="135">
        <v>0.66</v>
      </c>
      <c r="F5" s="135">
        <f>D5+E5</f>
        <v>2413.8799999999997</v>
      </c>
      <c r="G5" s="134">
        <v>0.09</v>
      </c>
      <c r="H5" s="135">
        <v>217.18</v>
      </c>
      <c r="I5" s="135">
        <v>21.9</v>
      </c>
      <c r="J5" s="135">
        <v>0.8</v>
      </c>
      <c r="K5" s="136">
        <f>F5-H5-I5-J5</f>
        <v>2173.9999999999995</v>
      </c>
      <c r="L5" s="137">
        <f>K5+H5+I5</f>
        <v>2413.0799999999995</v>
      </c>
      <c r="M5" s="144"/>
    </row>
    <row r="6" spans="1:14" ht="17.25" customHeight="1" x14ac:dyDescent="0.25">
      <c r="A6" s="147" t="s">
        <v>179</v>
      </c>
      <c r="B6" s="72" t="s">
        <v>191</v>
      </c>
      <c r="C6" s="158">
        <v>1842.16</v>
      </c>
      <c r="D6" s="158">
        <f>C6</f>
        <v>1842.16</v>
      </c>
      <c r="E6" s="135">
        <v>0.47</v>
      </c>
      <c r="F6" s="135">
        <f t="shared" ref="F6" si="0">D6+E6</f>
        <v>1842.63</v>
      </c>
      <c r="G6" s="134">
        <v>0.09</v>
      </c>
      <c r="H6" s="135">
        <v>165.79</v>
      </c>
      <c r="I6" s="202">
        <v>0</v>
      </c>
      <c r="J6" s="135">
        <v>0.84</v>
      </c>
      <c r="K6" s="136">
        <f>F6-H6-I6-J6</f>
        <v>1676.0000000000002</v>
      </c>
      <c r="L6" s="137">
        <f>K6+H6+I6</f>
        <v>1841.7900000000002</v>
      </c>
      <c r="M6" s="144"/>
    </row>
    <row r="7" spans="1:14" ht="17.25" customHeight="1" x14ac:dyDescent="0.25">
      <c r="A7" s="388" t="s">
        <v>10</v>
      </c>
      <c r="B7" s="388"/>
      <c r="C7" s="183">
        <f>SUM(C5:C6)</f>
        <v>4255.38</v>
      </c>
      <c r="D7" s="154">
        <f>SUM(D5:D6)</f>
        <v>4255.38</v>
      </c>
      <c r="E7" s="154"/>
      <c r="F7" s="154"/>
      <c r="G7" s="154"/>
      <c r="H7" s="159">
        <f>SUM(H5:H6)</f>
        <v>382.97</v>
      </c>
      <c r="I7" s="159">
        <f>SUM(I5:I6)</f>
        <v>21.9</v>
      </c>
      <c r="J7" s="160"/>
      <c r="K7" s="161">
        <f>SUM(K5:K6)</f>
        <v>3850</v>
      </c>
      <c r="L7" s="138">
        <f>SUM(L5:L6)</f>
        <v>4254.87</v>
      </c>
      <c r="M7" s="148"/>
      <c r="N7" s="155"/>
    </row>
    <row r="8" spans="1:14" ht="17.25" customHeight="1" x14ac:dyDescent="0.25">
      <c r="A8" s="403"/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5"/>
    </row>
    <row r="9" spans="1:14" ht="29.25" customHeight="1" x14ac:dyDescent="0.25">
      <c r="A9" s="397" t="s">
        <v>159</v>
      </c>
      <c r="B9" s="398"/>
      <c r="C9" s="398"/>
      <c r="D9" s="398"/>
      <c r="E9" s="398"/>
      <c r="F9" s="399"/>
      <c r="G9" s="400" t="s">
        <v>231</v>
      </c>
      <c r="H9" s="400"/>
      <c r="I9" s="400"/>
      <c r="J9" s="400"/>
      <c r="K9" s="400"/>
      <c r="L9" s="400"/>
    </row>
    <row r="10" spans="1:14" ht="36.75" customHeight="1" x14ac:dyDescent="0.25">
      <c r="A10" s="408" t="s">
        <v>169</v>
      </c>
      <c r="B10" s="409"/>
      <c r="C10" s="409"/>
      <c r="D10" s="409"/>
      <c r="E10" s="409"/>
      <c r="F10" s="410"/>
      <c r="G10" s="389" t="s">
        <v>169</v>
      </c>
      <c r="H10" s="389"/>
      <c r="I10" s="389"/>
      <c r="J10" s="389"/>
      <c r="K10" s="389"/>
      <c r="L10" s="389"/>
    </row>
    <row r="11" spans="1:14" ht="14.25" customHeight="1" x14ac:dyDescent="0.25">
      <c r="A11" s="149"/>
      <c r="B11" s="149"/>
      <c r="C11" s="149"/>
      <c r="D11" s="149"/>
      <c r="E11" s="149"/>
      <c r="F11" s="149"/>
      <c r="G11" s="150"/>
      <c r="H11" s="149"/>
      <c r="I11" s="149"/>
      <c r="J11" s="149"/>
      <c r="K11" s="149"/>
      <c r="L11" s="153"/>
    </row>
    <row r="12" spans="1:14" ht="17.25" customHeight="1" x14ac:dyDescent="0.25">
      <c r="A12" s="411" t="s">
        <v>19</v>
      </c>
      <c r="B12" s="411"/>
      <c r="C12" s="411"/>
      <c r="D12" s="411"/>
      <c r="E12" s="411"/>
      <c r="F12" s="411"/>
      <c r="G12" s="411"/>
      <c r="H12" s="411"/>
      <c r="I12" s="411"/>
      <c r="J12" s="411"/>
      <c r="K12" s="411"/>
    </row>
    <row r="13" spans="1:14" ht="17.25" customHeight="1" x14ac:dyDescent="0.25">
      <c r="A13" s="412" t="s">
        <v>20</v>
      </c>
      <c r="B13" s="412"/>
      <c r="C13" s="412"/>
      <c r="D13" s="412"/>
      <c r="E13" s="412"/>
      <c r="F13" s="412"/>
      <c r="G13" s="412"/>
      <c r="H13" s="413" t="s">
        <v>21</v>
      </c>
      <c r="I13" s="413"/>
      <c r="J13" s="413"/>
      <c r="K13" s="413"/>
    </row>
    <row r="14" spans="1:14" ht="17.25" customHeight="1" x14ac:dyDescent="0.25">
      <c r="A14" s="414" t="s">
        <v>195</v>
      </c>
      <c r="B14" s="414"/>
      <c r="C14" s="414"/>
      <c r="D14" s="414"/>
      <c r="E14" s="414"/>
      <c r="F14" s="414"/>
      <c r="G14" s="414"/>
      <c r="H14" s="415">
        <f>H7</f>
        <v>382.97</v>
      </c>
      <c r="I14" s="415"/>
      <c r="J14" s="415"/>
      <c r="K14" s="415"/>
    </row>
    <row r="15" spans="1:14" ht="17.25" customHeight="1" x14ac:dyDescent="0.25">
      <c r="A15" s="414" t="s">
        <v>146</v>
      </c>
      <c r="B15" s="414"/>
      <c r="C15" s="414"/>
      <c r="D15" s="414"/>
      <c r="E15" s="414"/>
      <c r="F15" s="414"/>
      <c r="G15" s="414"/>
      <c r="H15" s="415">
        <v>0</v>
      </c>
      <c r="I15" s="415"/>
      <c r="J15" s="415"/>
      <c r="K15" s="415"/>
    </row>
    <row r="16" spans="1:14" ht="17.25" customHeight="1" x14ac:dyDescent="0.25">
      <c r="A16" s="412" t="s">
        <v>22</v>
      </c>
      <c r="B16" s="412"/>
      <c r="C16" s="412"/>
      <c r="D16" s="412"/>
      <c r="E16" s="412"/>
      <c r="F16" s="412"/>
      <c r="G16" s="412"/>
      <c r="H16" s="416">
        <f>H14+H15</f>
        <v>382.97</v>
      </c>
      <c r="I16" s="416"/>
      <c r="J16" s="416"/>
      <c r="K16" s="416"/>
    </row>
    <row r="17" spans="1:17" ht="14.25" customHeight="1" x14ac:dyDescent="0.25">
      <c r="A17" s="417"/>
      <c r="B17" s="417"/>
      <c r="C17" s="417"/>
      <c r="D17" s="417"/>
      <c r="E17" s="417"/>
      <c r="F17" s="417"/>
      <c r="G17" s="417"/>
      <c r="H17" s="417"/>
      <c r="I17" s="417"/>
      <c r="J17" s="417"/>
      <c r="K17" s="417"/>
    </row>
    <row r="18" spans="1:17" ht="17.25" customHeight="1" x14ac:dyDescent="0.25">
      <c r="A18" s="402" t="s">
        <v>65</v>
      </c>
      <c r="B18" s="402"/>
      <c r="C18" s="402"/>
      <c r="D18" s="402"/>
      <c r="E18" s="402"/>
      <c r="F18" s="402"/>
      <c r="G18" s="402"/>
      <c r="H18" s="402"/>
      <c r="I18" s="402"/>
      <c r="J18" s="402"/>
      <c r="K18" s="402"/>
    </row>
    <row r="19" spans="1:17" ht="17.25" customHeight="1" x14ac:dyDescent="0.25">
      <c r="A19" s="419" t="s">
        <v>149</v>
      </c>
      <c r="B19" s="419"/>
      <c r="C19" s="419"/>
      <c r="D19" s="419"/>
      <c r="E19" s="419"/>
      <c r="F19" s="419"/>
      <c r="G19" s="419"/>
      <c r="H19" s="420" t="s">
        <v>21</v>
      </c>
      <c r="I19" s="420"/>
      <c r="J19" s="420"/>
      <c r="K19" s="420"/>
    </row>
    <row r="20" spans="1:17" ht="17.25" customHeight="1" x14ac:dyDescent="0.25">
      <c r="A20" s="421" t="s">
        <v>194</v>
      </c>
      <c r="B20" s="421"/>
      <c r="C20" s="421"/>
      <c r="D20" s="421"/>
      <c r="E20" s="421"/>
      <c r="F20" s="421"/>
      <c r="G20" s="421"/>
      <c r="H20" s="422">
        <f>I7</f>
        <v>21.9</v>
      </c>
      <c r="I20" s="422"/>
      <c r="J20" s="422"/>
      <c r="K20" s="422"/>
    </row>
    <row r="21" spans="1:17" ht="17.25" customHeight="1" x14ac:dyDescent="0.25">
      <c r="A21" s="421" t="s">
        <v>147</v>
      </c>
      <c r="B21" s="421"/>
      <c r="C21" s="421"/>
      <c r="D21" s="421"/>
      <c r="E21" s="421"/>
      <c r="F21" s="421"/>
      <c r="G21" s="421"/>
      <c r="H21" s="422">
        <v>0</v>
      </c>
      <c r="I21" s="422"/>
      <c r="J21" s="422"/>
      <c r="K21" s="422"/>
    </row>
    <row r="22" spans="1:17" ht="17.25" customHeight="1" x14ac:dyDescent="0.25">
      <c r="A22" s="419" t="s">
        <v>66</v>
      </c>
      <c r="B22" s="419"/>
      <c r="C22" s="419"/>
      <c r="D22" s="419"/>
      <c r="E22" s="419"/>
      <c r="F22" s="419"/>
      <c r="G22" s="419"/>
      <c r="H22" s="435">
        <f>SUM(H20:K21)</f>
        <v>21.9</v>
      </c>
      <c r="I22" s="435"/>
      <c r="J22" s="435"/>
      <c r="K22" s="435"/>
    </row>
    <row r="23" spans="1:17" s="153" customFormat="1" ht="14.25" customHeight="1" x14ac:dyDescent="0.25">
      <c r="A23" s="151"/>
      <c r="B23" s="151"/>
      <c r="C23" s="151"/>
      <c r="D23" s="151"/>
      <c r="E23" s="151"/>
      <c r="F23" s="151"/>
      <c r="G23" s="151"/>
      <c r="H23" s="152"/>
      <c r="I23" s="152"/>
      <c r="J23" s="152"/>
      <c r="K23" s="152"/>
      <c r="L23" s="142"/>
    </row>
    <row r="24" spans="1:17" s="139" customFormat="1" ht="17.25" customHeight="1" x14ac:dyDescent="0.25">
      <c r="A24" s="418" t="s">
        <v>150</v>
      </c>
      <c r="B24" s="418"/>
      <c r="C24" s="418"/>
      <c r="D24" s="418"/>
      <c r="E24" s="418"/>
      <c r="F24" s="418"/>
      <c r="G24" s="418"/>
      <c r="H24" s="418"/>
      <c r="I24" s="418"/>
      <c r="J24" s="418"/>
      <c r="K24" s="418"/>
      <c r="P24" s="162"/>
      <c r="Q24" s="163"/>
    </row>
    <row r="25" spans="1:17" s="139" customFormat="1" ht="29.25" customHeight="1" x14ac:dyDescent="0.25">
      <c r="A25" s="418" t="s">
        <v>23</v>
      </c>
      <c r="B25" s="418"/>
      <c r="C25" s="418"/>
      <c r="D25" s="418"/>
      <c r="E25" s="418"/>
      <c r="F25" s="418"/>
      <c r="G25" s="418"/>
      <c r="H25" s="418"/>
      <c r="I25" s="418"/>
      <c r="J25" s="418"/>
      <c r="K25" s="418"/>
      <c r="P25" s="165"/>
      <c r="Q25" s="166"/>
    </row>
    <row r="26" spans="1:17" s="139" customFormat="1" ht="17.25" customHeight="1" x14ac:dyDescent="0.25">
      <c r="A26" s="436" t="s">
        <v>5</v>
      </c>
      <c r="B26" s="436"/>
      <c r="C26" s="436"/>
      <c r="D26" s="436"/>
      <c r="E26" s="436"/>
      <c r="F26" s="436"/>
      <c r="G26" s="436"/>
      <c r="H26" s="436"/>
      <c r="I26" s="436"/>
      <c r="J26" s="436"/>
      <c r="K26" s="436"/>
      <c r="P26" s="167"/>
      <c r="Q26" s="168"/>
    </row>
    <row r="27" spans="1:17" ht="17.25" customHeight="1" x14ac:dyDescent="0.25">
      <c r="A27" s="164" t="s">
        <v>24</v>
      </c>
      <c r="B27" s="418" t="s">
        <v>153</v>
      </c>
      <c r="C27" s="418"/>
      <c r="D27" s="418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65"/>
      <c r="Q27" s="166"/>
    </row>
    <row r="28" spans="1:17" ht="15.95" customHeight="1" x14ac:dyDescent="0.25">
      <c r="A28" s="169" t="s">
        <v>25</v>
      </c>
      <c r="B28" s="426">
        <v>0.08</v>
      </c>
      <c r="C28" s="426"/>
      <c r="D28" s="426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70"/>
      <c r="Q28" s="171"/>
    </row>
    <row r="29" spans="1:17" ht="15.95" customHeight="1" x14ac:dyDescent="0.25">
      <c r="A29" s="169" t="s">
        <v>26</v>
      </c>
      <c r="B29" s="426">
        <v>0.09</v>
      </c>
      <c r="C29" s="426"/>
      <c r="D29" s="426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70"/>
      <c r="Q29" s="171"/>
    </row>
    <row r="30" spans="1:17" ht="15.95" customHeight="1" x14ac:dyDescent="0.25">
      <c r="A30" s="169" t="s">
        <v>27</v>
      </c>
      <c r="B30" s="426">
        <v>0.11</v>
      </c>
      <c r="C30" s="426"/>
      <c r="D30" s="426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70"/>
      <c r="Q30" s="171"/>
    </row>
    <row r="31" spans="1:17" ht="15.95" customHeight="1" x14ac:dyDescent="0.25">
      <c r="A31" s="178"/>
      <c r="B31" s="179"/>
      <c r="C31" s="179"/>
      <c r="D31" s="17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80"/>
      <c r="Q31" s="180"/>
    </row>
    <row r="32" spans="1:17" ht="17.25" customHeight="1" x14ac:dyDescent="0.25">
      <c r="A32" s="427" t="s">
        <v>205</v>
      </c>
      <c r="B32" s="428"/>
      <c r="C32" s="428"/>
      <c r="D32" s="428"/>
      <c r="E32" s="428"/>
      <c r="F32" s="428"/>
      <c r="G32" s="428"/>
      <c r="H32" s="428"/>
      <c r="I32" s="428"/>
      <c r="J32" s="428"/>
      <c r="K32" s="429"/>
      <c r="L32" s="139"/>
      <c r="M32" s="139"/>
      <c r="N32" s="139"/>
      <c r="O32" s="139"/>
      <c r="P32" s="180"/>
      <c r="Q32" s="180"/>
    </row>
    <row r="33" spans="1:17" ht="17.25" customHeight="1" x14ac:dyDescent="0.25">
      <c r="A33" s="411" t="s">
        <v>406</v>
      </c>
      <c r="B33" s="411"/>
      <c r="C33" s="411"/>
      <c r="D33" s="411"/>
      <c r="E33" s="411"/>
      <c r="F33" s="411"/>
      <c r="G33" s="411"/>
      <c r="H33" s="411"/>
      <c r="I33" s="411"/>
      <c r="J33" s="411"/>
      <c r="K33" s="411"/>
      <c r="L33" s="139"/>
      <c r="M33" s="139"/>
      <c r="N33" s="139"/>
      <c r="O33" s="139"/>
      <c r="P33" s="180"/>
      <c r="Q33" s="180"/>
    </row>
    <row r="34" spans="1:17" ht="17.25" customHeight="1" x14ac:dyDescent="0.25">
      <c r="A34" s="262" t="s">
        <v>404</v>
      </c>
      <c r="B34" s="264" t="s">
        <v>154</v>
      </c>
      <c r="C34" s="430" t="s">
        <v>405</v>
      </c>
      <c r="D34" s="431"/>
      <c r="E34" s="432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</row>
    <row r="35" spans="1:17" ht="23.25" customHeight="1" x14ac:dyDescent="0.25">
      <c r="A35" s="263" t="s">
        <v>152</v>
      </c>
      <c r="B35" s="265" t="s">
        <v>156</v>
      </c>
      <c r="C35" s="433"/>
      <c r="D35" s="433"/>
      <c r="E35" s="434"/>
      <c r="G35" s="139"/>
      <c r="H35" s="139"/>
      <c r="I35" s="139"/>
      <c r="J35" s="139"/>
      <c r="K35" s="139"/>
      <c r="L35" s="139"/>
      <c r="M35" s="139"/>
      <c r="N35" s="139"/>
      <c r="O35" s="139"/>
      <c r="P35" s="172"/>
      <c r="Q35" s="173"/>
    </row>
    <row r="36" spans="1:17" ht="17.25" customHeight="1" x14ac:dyDescent="0.25">
      <c r="A36" s="263" t="s">
        <v>155</v>
      </c>
      <c r="B36" s="266">
        <v>7.4999999999999997E-2</v>
      </c>
      <c r="C36" s="423">
        <v>142.80000000000001</v>
      </c>
      <c r="D36" s="424"/>
      <c r="E36" s="425"/>
      <c r="G36" s="139"/>
      <c r="H36" s="139"/>
      <c r="I36" s="139"/>
      <c r="J36" s="139"/>
      <c r="K36" s="139"/>
      <c r="L36" s="139"/>
      <c r="M36" s="139"/>
      <c r="N36" s="139"/>
      <c r="O36" s="139"/>
      <c r="P36" s="174"/>
      <c r="Q36" s="175"/>
    </row>
    <row r="37" spans="1:17" ht="17.25" customHeight="1" x14ac:dyDescent="0.25">
      <c r="A37" s="263" t="s">
        <v>151</v>
      </c>
      <c r="B37" s="267">
        <v>0.15</v>
      </c>
      <c r="C37" s="423">
        <v>354.8</v>
      </c>
      <c r="D37" s="424"/>
      <c r="E37" s="425"/>
      <c r="G37" s="139"/>
      <c r="H37" s="139"/>
      <c r="I37" s="139"/>
      <c r="J37" s="139"/>
      <c r="K37" s="139"/>
      <c r="L37" s="139"/>
      <c r="M37" s="139"/>
      <c r="N37" s="139"/>
      <c r="O37" s="139"/>
      <c r="P37" s="176"/>
      <c r="Q37" s="177"/>
    </row>
    <row r="38" spans="1:17" ht="17.25" customHeight="1" x14ac:dyDescent="0.25">
      <c r="A38" s="263" t="s">
        <v>157</v>
      </c>
      <c r="B38" s="266">
        <v>0.22500000000000001</v>
      </c>
      <c r="C38" s="423">
        <v>636.13</v>
      </c>
      <c r="D38" s="424"/>
      <c r="E38" s="425"/>
      <c r="G38" s="139"/>
      <c r="H38" s="139"/>
      <c r="I38" s="139"/>
      <c r="J38" s="139"/>
      <c r="K38" s="139"/>
      <c r="L38" s="139"/>
      <c r="M38" s="139"/>
      <c r="N38" s="139"/>
      <c r="O38" s="139"/>
      <c r="P38" s="176"/>
      <c r="Q38" s="177"/>
    </row>
    <row r="39" spans="1:17" ht="17.25" customHeight="1" x14ac:dyDescent="0.25">
      <c r="A39" s="263" t="s">
        <v>158</v>
      </c>
      <c r="B39" s="266">
        <v>0.27500000000000002</v>
      </c>
      <c r="C39" s="423">
        <v>869.36</v>
      </c>
      <c r="D39" s="424"/>
      <c r="E39" s="425"/>
      <c r="G39" s="139"/>
      <c r="H39" s="139"/>
      <c r="I39" s="139"/>
      <c r="J39" s="139"/>
      <c r="K39" s="139"/>
      <c r="L39" s="139"/>
      <c r="M39" s="139"/>
      <c r="N39" s="139"/>
      <c r="O39" s="139"/>
      <c r="P39" s="176"/>
      <c r="Q39" s="177"/>
    </row>
    <row r="40" spans="1:17" ht="17.25" customHeight="1" x14ac:dyDescent="0.25">
      <c r="A40"/>
      <c r="B40"/>
      <c r="C40"/>
      <c r="D40"/>
      <c r="E40"/>
      <c r="F40"/>
      <c r="G40"/>
      <c r="H40"/>
      <c r="I40"/>
      <c r="J40"/>
      <c r="K40"/>
      <c r="L40" s="139"/>
      <c r="M40" s="139"/>
      <c r="N40" s="139"/>
      <c r="O40" s="139"/>
      <c r="P40" s="176"/>
      <c r="Q40" s="177"/>
    </row>
    <row r="41" spans="1:17" ht="17.25" customHeight="1" x14ac:dyDescent="0.25">
      <c r="A41"/>
      <c r="B41"/>
      <c r="C41"/>
      <c r="D41"/>
      <c r="E41"/>
      <c r="F41"/>
      <c r="G41"/>
      <c r="H41"/>
      <c r="I41"/>
      <c r="J41"/>
      <c r="K41"/>
    </row>
    <row r="42" spans="1:17" ht="17.25" customHeight="1" x14ac:dyDescent="0.25">
      <c r="A42" s="182"/>
      <c r="B42" s="181"/>
      <c r="C42" s="181"/>
    </row>
    <row r="43" spans="1:17" ht="17.25" customHeight="1" x14ac:dyDescent="0.25">
      <c r="A43" s="139"/>
      <c r="B43" s="139"/>
    </row>
    <row r="44" spans="1:17" ht="17.25" customHeight="1" x14ac:dyDescent="0.25">
      <c r="A44" s="139"/>
      <c r="B44" s="139"/>
    </row>
    <row r="45" spans="1:17" ht="17.25" customHeight="1" x14ac:dyDescent="0.25">
      <c r="A45" s="139"/>
      <c r="B45" s="139"/>
    </row>
    <row r="46" spans="1:17" ht="17.25" customHeight="1" x14ac:dyDescent="0.25">
      <c r="A46" s="139"/>
      <c r="B46" s="139"/>
    </row>
    <row r="47" spans="1:17" ht="17.25" customHeight="1" x14ac:dyDescent="0.25">
      <c r="A47" s="139"/>
      <c r="B47" s="139"/>
    </row>
    <row r="48" spans="1:17" ht="17.25" customHeight="1" x14ac:dyDescent="0.25">
      <c r="A48" s="139"/>
      <c r="B48" s="139"/>
    </row>
    <row r="49" spans="1:2" ht="17.25" customHeight="1" x14ac:dyDescent="0.25">
      <c r="A49" s="139"/>
      <c r="B49" s="139"/>
    </row>
  </sheetData>
  <mergeCells count="43">
    <mergeCell ref="C36:E36"/>
    <mergeCell ref="C37:E37"/>
    <mergeCell ref="C38:E38"/>
    <mergeCell ref="C39:E39"/>
    <mergeCell ref="A22:G22"/>
    <mergeCell ref="B28:D28"/>
    <mergeCell ref="B29:D29"/>
    <mergeCell ref="B30:D30"/>
    <mergeCell ref="A32:K32"/>
    <mergeCell ref="A33:K33"/>
    <mergeCell ref="C34:E34"/>
    <mergeCell ref="C35:E35"/>
    <mergeCell ref="H22:K22"/>
    <mergeCell ref="A24:K24"/>
    <mergeCell ref="A25:K25"/>
    <mergeCell ref="A26:K26"/>
    <mergeCell ref="B27:D27"/>
    <mergeCell ref="A19:G19"/>
    <mergeCell ref="H19:K19"/>
    <mergeCell ref="A20:G20"/>
    <mergeCell ref="H20:K20"/>
    <mergeCell ref="A21:G21"/>
    <mergeCell ref="H21:K21"/>
    <mergeCell ref="A18:K18"/>
    <mergeCell ref="A10:F10"/>
    <mergeCell ref="G10:L10"/>
    <mergeCell ref="A12:K12"/>
    <mergeCell ref="A13:G13"/>
    <mergeCell ref="H13:K13"/>
    <mergeCell ref="A14:G14"/>
    <mergeCell ref="H14:K14"/>
    <mergeCell ref="A15:G15"/>
    <mergeCell ref="H15:K15"/>
    <mergeCell ref="A16:G16"/>
    <mergeCell ref="H16:K16"/>
    <mergeCell ref="A17:K17"/>
    <mergeCell ref="A9:F9"/>
    <mergeCell ref="G9:L9"/>
    <mergeCell ref="A1:L1"/>
    <mergeCell ref="A2:L2"/>
    <mergeCell ref="A3:H3"/>
    <mergeCell ref="A7:B7"/>
    <mergeCell ref="A8:L8"/>
  </mergeCells>
  <pageMargins left="0.51181102362204722" right="0.51181102362204722" top="0.78740157480314965" bottom="0.78740157480314965" header="0.31496062992125984" footer="0.31496062992125984"/>
  <pageSetup paperSize="9" scale="63" orientation="landscape" r:id="rId1"/>
  <headerFooter>
    <oddHeader>&amp;L&amp;G&amp;C&amp;"Arial,Normal"ALDEIAS INFANTIS SOS BRASIL
RUA PROFESSORA CACILDA PEDROSO Nº 600 - ALVORADA I
CEP. 69.048-340 - MANAUS/ AM</oddHead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R50"/>
  <sheetViews>
    <sheetView zoomScale="85" zoomScaleNormal="85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A34" sqref="A34:K40"/>
    </sheetView>
  </sheetViews>
  <sheetFormatPr defaultRowHeight="17.25" customHeight="1" x14ac:dyDescent="0.25"/>
  <cols>
    <col min="1" max="1" width="35.85546875" style="142" customWidth="1"/>
    <col min="2" max="2" width="27.42578125" style="142" bestFit="1" customWidth="1"/>
    <col min="3" max="3" width="13.42578125" style="142" customWidth="1"/>
    <col min="4" max="4" width="12.42578125" style="142" customWidth="1"/>
    <col min="5" max="5" width="9.28515625" style="142" customWidth="1"/>
    <col min="6" max="6" width="12.28515625" style="142" customWidth="1"/>
    <col min="7" max="7" width="7.85546875" style="142" customWidth="1"/>
    <col min="8" max="8" width="12" style="142" customWidth="1"/>
    <col min="9" max="9" width="10.7109375" style="142" customWidth="1"/>
    <col min="10" max="10" width="9.7109375" style="142" customWidth="1"/>
    <col min="11" max="11" width="12.42578125" style="142" bestFit="1" customWidth="1"/>
    <col min="12" max="12" width="16" style="142" customWidth="1"/>
    <col min="13" max="13" width="0.140625" style="142" customWidth="1"/>
    <col min="14" max="14" width="6.140625" style="142" customWidth="1"/>
    <col min="15" max="15" width="3" style="142" customWidth="1"/>
    <col min="16" max="16" width="0.140625" style="142" hidden="1" customWidth="1"/>
    <col min="17" max="18" width="9.140625" style="142" hidden="1" customWidth="1"/>
    <col min="19" max="16384" width="9.140625" style="142"/>
  </cols>
  <sheetData>
    <row r="1" spans="1:14" ht="37.5" customHeight="1" x14ac:dyDescent="0.3">
      <c r="A1" s="401" t="s">
        <v>12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</row>
    <row r="2" spans="1:14" ht="17.25" customHeight="1" x14ac:dyDescent="0.25">
      <c r="A2" s="402" t="s">
        <v>206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143"/>
    </row>
    <row r="3" spans="1:14" ht="22.5" customHeight="1" x14ac:dyDescent="0.25">
      <c r="A3" s="406" t="s">
        <v>13</v>
      </c>
      <c r="B3" s="407"/>
      <c r="C3" s="407"/>
      <c r="D3" s="407"/>
      <c r="E3" s="407"/>
      <c r="F3" s="407"/>
      <c r="G3" s="407"/>
      <c r="H3" s="407"/>
      <c r="I3" s="184" t="s">
        <v>207</v>
      </c>
      <c r="J3" s="185" t="s">
        <v>347</v>
      </c>
      <c r="K3" s="184" t="s">
        <v>164</v>
      </c>
      <c r="L3" s="184">
        <v>2018</v>
      </c>
      <c r="M3" s="144"/>
    </row>
    <row r="4" spans="1:14" s="146" customFormat="1" ht="63.75" x14ac:dyDescent="0.25">
      <c r="A4" s="145" t="s">
        <v>14</v>
      </c>
      <c r="B4" s="145" t="s">
        <v>15</v>
      </c>
      <c r="C4" s="145" t="s">
        <v>161</v>
      </c>
      <c r="D4" s="145" t="s">
        <v>162</v>
      </c>
      <c r="E4" s="145" t="s">
        <v>163</v>
      </c>
      <c r="F4" s="145" t="s">
        <v>203</v>
      </c>
      <c r="G4" s="145" t="s">
        <v>16</v>
      </c>
      <c r="H4" s="145" t="s">
        <v>183</v>
      </c>
      <c r="I4" s="145" t="s">
        <v>17</v>
      </c>
      <c r="J4" s="145" t="s">
        <v>204</v>
      </c>
      <c r="K4" s="156" t="s">
        <v>18</v>
      </c>
      <c r="L4" s="145" t="s">
        <v>182</v>
      </c>
    </row>
    <row r="5" spans="1:14" ht="24" customHeight="1" x14ac:dyDescent="0.25">
      <c r="A5" s="147" t="s">
        <v>229</v>
      </c>
      <c r="B5" s="72" t="s">
        <v>228</v>
      </c>
      <c r="C5" s="158">
        <v>2413.2199999999998</v>
      </c>
      <c r="D5" s="158">
        <f>C5</f>
        <v>2413.2199999999998</v>
      </c>
      <c r="E5" s="135">
        <v>0.52</v>
      </c>
      <c r="F5" s="135">
        <f>D5+E5</f>
        <v>2413.7399999999998</v>
      </c>
      <c r="G5" s="134">
        <v>0.09</v>
      </c>
      <c r="H5" s="135">
        <v>217.18</v>
      </c>
      <c r="I5" s="135">
        <v>21.9</v>
      </c>
      <c r="J5" s="135">
        <v>0.66</v>
      </c>
      <c r="K5" s="136">
        <f>F5-H5-I5-J5</f>
        <v>2174</v>
      </c>
      <c r="L5" s="137">
        <f>K5+H5+I5</f>
        <v>2413.08</v>
      </c>
      <c r="M5" s="144"/>
    </row>
    <row r="6" spans="1:14" ht="17.25" customHeight="1" x14ac:dyDescent="0.25">
      <c r="A6" s="147" t="s">
        <v>179</v>
      </c>
      <c r="B6" s="72" t="s">
        <v>191</v>
      </c>
      <c r="C6" s="158">
        <v>1842.16</v>
      </c>
      <c r="D6" s="158">
        <f>C6</f>
        <v>1842.16</v>
      </c>
      <c r="E6" s="135">
        <v>0.1</v>
      </c>
      <c r="F6" s="135">
        <f t="shared" ref="F6" si="0">D6+E6</f>
        <v>1842.26</v>
      </c>
      <c r="G6" s="134">
        <v>0.09</v>
      </c>
      <c r="H6" s="135">
        <v>165.79</v>
      </c>
      <c r="I6" s="202">
        <v>0</v>
      </c>
      <c r="J6" s="135">
        <v>0.47</v>
      </c>
      <c r="K6" s="136">
        <f>F6-H6-I6-J6</f>
        <v>1676</v>
      </c>
      <c r="L6" s="137">
        <f>K6+H6+I6</f>
        <v>1841.79</v>
      </c>
      <c r="M6" s="144"/>
    </row>
    <row r="7" spans="1:14" ht="17.25" customHeight="1" x14ac:dyDescent="0.25">
      <c r="A7" s="388" t="s">
        <v>10</v>
      </c>
      <c r="B7" s="388"/>
      <c r="C7" s="183">
        <f>SUM(C5:C6)</f>
        <v>4255.38</v>
      </c>
      <c r="D7" s="154">
        <f>SUM(D5:D6)</f>
        <v>4255.38</v>
      </c>
      <c r="E7" s="154"/>
      <c r="F7" s="154"/>
      <c r="G7" s="154"/>
      <c r="H7" s="159">
        <f>SUM(H5:H6)</f>
        <v>382.97</v>
      </c>
      <c r="I7" s="159">
        <f>SUM(I5:I6)</f>
        <v>21.9</v>
      </c>
      <c r="J7" s="160"/>
      <c r="K7" s="161">
        <f>SUM(K5:K6)</f>
        <v>3850</v>
      </c>
      <c r="L7" s="138">
        <f>SUM(L5:L6)</f>
        <v>4254.87</v>
      </c>
      <c r="M7" s="148"/>
      <c r="N7" s="155"/>
    </row>
    <row r="8" spans="1:14" ht="17.25" customHeight="1" x14ac:dyDescent="0.25">
      <c r="A8" s="403"/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5"/>
    </row>
    <row r="9" spans="1:14" ht="29.25" customHeight="1" x14ac:dyDescent="0.25">
      <c r="A9" s="397" t="s">
        <v>159</v>
      </c>
      <c r="B9" s="398"/>
      <c r="C9" s="398"/>
      <c r="D9" s="398"/>
      <c r="E9" s="398"/>
      <c r="F9" s="399"/>
      <c r="G9" s="400" t="s">
        <v>348</v>
      </c>
      <c r="H9" s="400"/>
      <c r="I9" s="400"/>
      <c r="J9" s="400"/>
      <c r="K9" s="400"/>
      <c r="L9" s="400"/>
    </row>
    <row r="10" spans="1:14" ht="36.75" customHeight="1" x14ac:dyDescent="0.25">
      <c r="A10" s="408" t="s">
        <v>169</v>
      </c>
      <c r="B10" s="409"/>
      <c r="C10" s="409"/>
      <c r="D10" s="409"/>
      <c r="E10" s="409"/>
      <c r="F10" s="410"/>
      <c r="G10" s="389" t="s">
        <v>169</v>
      </c>
      <c r="H10" s="389"/>
      <c r="I10" s="389"/>
      <c r="J10" s="389"/>
      <c r="K10" s="389"/>
      <c r="L10" s="389"/>
    </row>
    <row r="11" spans="1:14" ht="17.45" customHeight="1" x14ac:dyDescent="0.25">
      <c r="A11" s="24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</row>
    <row r="12" spans="1:14" ht="14.25" customHeight="1" x14ac:dyDescent="0.25">
      <c r="A12" s="149"/>
      <c r="B12" s="149"/>
      <c r="C12" s="149"/>
      <c r="D12" s="149"/>
      <c r="E12" s="149"/>
      <c r="F12" s="149"/>
      <c r="G12" s="150"/>
      <c r="H12" s="149"/>
      <c r="I12" s="149"/>
      <c r="J12" s="149"/>
      <c r="K12" s="149"/>
      <c r="L12" s="153"/>
    </row>
    <row r="13" spans="1:14" ht="17.25" customHeight="1" x14ac:dyDescent="0.25">
      <c r="A13" s="411" t="s">
        <v>19</v>
      </c>
      <c r="B13" s="411"/>
      <c r="C13" s="411"/>
      <c r="D13" s="411"/>
      <c r="E13" s="411"/>
      <c r="F13" s="411"/>
      <c r="G13" s="411"/>
      <c r="H13" s="411"/>
      <c r="I13" s="411"/>
      <c r="J13" s="411"/>
      <c r="K13" s="411"/>
    </row>
    <row r="14" spans="1:14" ht="17.25" customHeight="1" x14ac:dyDescent="0.25">
      <c r="A14" s="412" t="s">
        <v>20</v>
      </c>
      <c r="B14" s="412"/>
      <c r="C14" s="412"/>
      <c r="D14" s="412"/>
      <c r="E14" s="412"/>
      <c r="F14" s="412"/>
      <c r="G14" s="412"/>
      <c r="H14" s="413" t="s">
        <v>21</v>
      </c>
      <c r="I14" s="413"/>
      <c r="J14" s="413"/>
      <c r="K14" s="413"/>
    </row>
    <row r="15" spans="1:14" ht="17.25" customHeight="1" x14ac:dyDescent="0.25">
      <c r="A15" s="414" t="s">
        <v>195</v>
      </c>
      <c r="B15" s="414"/>
      <c r="C15" s="414"/>
      <c r="D15" s="414"/>
      <c r="E15" s="414"/>
      <c r="F15" s="414"/>
      <c r="G15" s="414"/>
      <c r="H15" s="415">
        <f>H7</f>
        <v>382.97</v>
      </c>
      <c r="I15" s="415"/>
      <c r="J15" s="415"/>
      <c r="K15" s="415"/>
    </row>
    <row r="16" spans="1:14" ht="17.25" customHeight="1" x14ac:dyDescent="0.25">
      <c r="A16" s="414" t="s">
        <v>146</v>
      </c>
      <c r="B16" s="414"/>
      <c r="C16" s="414"/>
      <c r="D16" s="414"/>
      <c r="E16" s="414"/>
      <c r="F16" s="414"/>
      <c r="G16" s="414"/>
      <c r="H16" s="415">
        <v>0</v>
      </c>
      <c r="I16" s="415"/>
      <c r="J16" s="415"/>
      <c r="K16" s="415"/>
    </row>
    <row r="17" spans="1:17" ht="17.25" customHeight="1" x14ac:dyDescent="0.25">
      <c r="A17" s="412" t="s">
        <v>22</v>
      </c>
      <c r="B17" s="412"/>
      <c r="C17" s="412"/>
      <c r="D17" s="412"/>
      <c r="E17" s="412"/>
      <c r="F17" s="412"/>
      <c r="G17" s="412"/>
      <c r="H17" s="416">
        <f>H15+H16</f>
        <v>382.97</v>
      </c>
      <c r="I17" s="416"/>
      <c r="J17" s="416"/>
      <c r="K17" s="416"/>
    </row>
    <row r="18" spans="1:17" ht="14.25" customHeight="1" x14ac:dyDescent="0.25">
      <c r="A18" s="417"/>
      <c r="B18" s="417"/>
      <c r="C18" s="417"/>
      <c r="D18" s="417"/>
      <c r="E18" s="417"/>
      <c r="F18" s="417"/>
      <c r="G18" s="417"/>
      <c r="H18" s="417"/>
      <c r="I18" s="417"/>
      <c r="J18" s="417"/>
      <c r="K18" s="417"/>
    </row>
    <row r="19" spans="1:17" ht="17.25" customHeight="1" x14ac:dyDescent="0.25">
      <c r="A19" s="402" t="s">
        <v>65</v>
      </c>
      <c r="B19" s="402"/>
      <c r="C19" s="402"/>
      <c r="D19" s="402"/>
      <c r="E19" s="402"/>
      <c r="F19" s="402"/>
      <c r="G19" s="402"/>
      <c r="H19" s="402"/>
      <c r="I19" s="402"/>
      <c r="J19" s="402"/>
      <c r="K19" s="402"/>
    </row>
    <row r="20" spans="1:17" ht="17.25" customHeight="1" x14ac:dyDescent="0.25">
      <c r="A20" s="419" t="s">
        <v>149</v>
      </c>
      <c r="B20" s="419"/>
      <c r="C20" s="419"/>
      <c r="D20" s="419"/>
      <c r="E20" s="419"/>
      <c r="F20" s="419"/>
      <c r="G20" s="419"/>
      <c r="H20" s="420" t="s">
        <v>21</v>
      </c>
      <c r="I20" s="420"/>
      <c r="J20" s="420"/>
      <c r="K20" s="420"/>
    </row>
    <row r="21" spans="1:17" ht="17.25" customHeight="1" x14ac:dyDescent="0.25">
      <c r="A21" s="421" t="s">
        <v>194</v>
      </c>
      <c r="B21" s="421"/>
      <c r="C21" s="421"/>
      <c r="D21" s="421"/>
      <c r="E21" s="421"/>
      <c r="F21" s="421"/>
      <c r="G21" s="421"/>
      <c r="H21" s="422">
        <f>I7</f>
        <v>21.9</v>
      </c>
      <c r="I21" s="422"/>
      <c r="J21" s="422"/>
      <c r="K21" s="422"/>
    </row>
    <row r="22" spans="1:17" ht="17.25" customHeight="1" x14ac:dyDescent="0.25">
      <c r="A22" s="421" t="s">
        <v>147</v>
      </c>
      <c r="B22" s="421"/>
      <c r="C22" s="421"/>
      <c r="D22" s="421"/>
      <c r="E22" s="421"/>
      <c r="F22" s="421"/>
      <c r="G22" s="421"/>
      <c r="H22" s="422">
        <v>0</v>
      </c>
      <c r="I22" s="422"/>
      <c r="J22" s="422"/>
      <c r="K22" s="422"/>
    </row>
    <row r="23" spans="1:17" ht="17.25" customHeight="1" x14ac:dyDescent="0.25">
      <c r="A23" s="419" t="s">
        <v>66</v>
      </c>
      <c r="B23" s="419"/>
      <c r="C23" s="419"/>
      <c r="D23" s="419"/>
      <c r="E23" s="419"/>
      <c r="F23" s="419"/>
      <c r="G23" s="419"/>
      <c r="H23" s="435">
        <f>SUM(H21:K22)</f>
        <v>21.9</v>
      </c>
      <c r="I23" s="435"/>
      <c r="J23" s="435"/>
      <c r="K23" s="435"/>
    </row>
    <row r="24" spans="1:17" s="153" customFormat="1" ht="14.25" customHeight="1" x14ac:dyDescent="0.25">
      <c r="A24" s="151"/>
      <c r="B24" s="151"/>
      <c r="C24" s="151"/>
      <c r="D24" s="151"/>
      <c r="E24" s="151"/>
      <c r="F24" s="151"/>
      <c r="G24" s="151"/>
      <c r="H24" s="152"/>
      <c r="I24" s="152"/>
      <c r="J24" s="152"/>
      <c r="K24" s="152"/>
      <c r="L24" s="142"/>
    </row>
    <row r="25" spans="1:17" s="139" customFormat="1" ht="17.25" customHeight="1" x14ac:dyDescent="0.25">
      <c r="A25" s="418" t="s">
        <v>150</v>
      </c>
      <c r="B25" s="418"/>
      <c r="C25" s="418"/>
      <c r="D25" s="418"/>
      <c r="E25" s="418"/>
      <c r="F25" s="418"/>
      <c r="G25" s="418"/>
      <c r="H25" s="418"/>
      <c r="I25" s="418"/>
      <c r="J25" s="418"/>
      <c r="K25" s="418"/>
      <c r="P25" s="162"/>
      <c r="Q25" s="163"/>
    </row>
    <row r="26" spans="1:17" s="139" customFormat="1" ht="29.25" customHeight="1" x14ac:dyDescent="0.25">
      <c r="A26" s="418" t="s">
        <v>23</v>
      </c>
      <c r="B26" s="418"/>
      <c r="C26" s="418"/>
      <c r="D26" s="418"/>
      <c r="E26" s="418"/>
      <c r="F26" s="418"/>
      <c r="G26" s="418"/>
      <c r="H26" s="418"/>
      <c r="I26" s="418"/>
      <c r="J26" s="418"/>
      <c r="K26" s="418"/>
      <c r="P26" s="165"/>
      <c r="Q26" s="166"/>
    </row>
    <row r="27" spans="1:17" s="139" customFormat="1" ht="17.25" customHeight="1" x14ac:dyDescent="0.25">
      <c r="A27" s="436" t="s">
        <v>5</v>
      </c>
      <c r="B27" s="436"/>
      <c r="C27" s="436"/>
      <c r="D27" s="436"/>
      <c r="E27" s="436"/>
      <c r="F27" s="436"/>
      <c r="G27" s="436"/>
      <c r="H27" s="436"/>
      <c r="I27" s="436"/>
      <c r="J27" s="436"/>
      <c r="K27" s="436"/>
      <c r="P27" s="167"/>
      <c r="Q27" s="168"/>
    </row>
    <row r="28" spans="1:17" ht="17.25" customHeight="1" x14ac:dyDescent="0.25">
      <c r="A28" s="164" t="s">
        <v>24</v>
      </c>
      <c r="B28" s="418" t="s">
        <v>153</v>
      </c>
      <c r="C28" s="418"/>
      <c r="D28" s="418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65"/>
      <c r="Q28" s="166"/>
    </row>
    <row r="29" spans="1:17" ht="15.95" customHeight="1" x14ac:dyDescent="0.25">
      <c r="A29" s="169" t="s">
        <v>25</v>
      </c>
      <c r="B29" s="426">
        <v>0.08</v>
      </c>
      <c r="C29" s="426"/>
      <c r="D29" s="426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70"/>
      <c r="Q29" s="171"/>
    </row>
    <row r="30" spans="1:17" ht="15.95" customHeight="1" x14ac:dyDescent="0.25">
      <c r="A30" s="169" t="s">
        <v>26</v>
      </c>
      <c r="B30" s="426">
        <v>0.09</v>
      </c>
      <c r="C30" s="426"/>
      <c r="D30" s="426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70"/>
      <c r="Q30" s="171"/>
    </row>
    <row r="31" spans="1:17" ht="15.95" customHeight="1" x14ac:dyDescent="0.25">
      <c r="A31" s="169" t="s">
        <v>27</v>
      </c>
      <c r="B31" s="426">
        <v>0.11</v>
      </c>
      <c r="C31" s="426"/>
      <c r="D31" s="426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70"/>
      <c r="Q31" s="171"/>
    </row>
    <row r="32" spans="1:17" ht="15.95" customHeight="1" x14ac:dyDescent="0.25">
      <c r="A32" s="178"/>
      <c r="B32" s="179"/>
      <c r="C32" s="179"/>
      <c r="D32" s="17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80"/>
      <c r="Q32" s="180"/>
    </row>
    <row r="33" spans="1:17" ht="17.25" customHeight="1" x14ac:dyDescent="0.25">
      <c r="A33" s="427" t="s">
        <v>205</v>
      </c>
      <c r="B33" s="428"/>
      <c r="C33" s="428"/>
      <c r="D33" s="428"/>
      <c r="E33" s="428"/>
      <c r="F33" s="428"/>
      <c r="G33" s="428"/>
      <c r="H33" s="428"/>
      <c r="I33" s="428"/>
      <c r="J33" s="428"/>
      <c r="K33" s="429"/>
      <c r="L33" s="139"/>
      <c r="M33" s="139"/>
      <c r="N33" s="139"/>
      <c r="O33" s="139"/>
      <c r="P33" s="180"/>
      <c r="Q33" s="180"/>
    </row>
    <row r="34" spans="1:17" ht="17.25" customHeight="1" x14ac:dyDescent="0.25">
      <c r="A34" s="411" t="s">
        <v>406</v>
      </c>
      <c r="B34" s="411"/>
      <c r="C34" s="411"/>
      <c r="D34" s="411"/>
      <c r="E34" s="411"/>
      <c r="F34" s="411"/>
      <c r="G34" s="411"/>
      <c r="H34" s="411"/>
      <c r="I34" s="411"/>
      <c r="J34" s="411"/>
      <c r="K34" s="411"/>
      <c r="L34" s="139"/>
      <c r="M34" s="139"/>
      <c r="N34" s="139"/>
      <c r="O34" s="139"/>
      <c r="P34" s="180"/>
      <c r="Q34" s="180"/>
    </row>
    <row r="35" spans="1:17" ht="17.25" customHeight="1" x14ac:dyDescent="0.25">
      <c r="A35" s="262" t="s">
        <v>404</v>
      </c>
      <c r="B35" s="264" t="s">
        <v>154</v>
      </c>
      <c r="C35" s="430" t="s">
        <v>405</v>
      </c>
      <c r="D35" s="431"/>
      <c r="E35" s="432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</row>
    <row r="36" spans="1:17" ht="23.25" customHeight="1" x14ac:dyDescent="0.25">
      <c r="A36" s="263" t="s">
        <v>152</v>
      </c>
      <c r="B36" s="265" t="s">
        <v>156</v>
      </c>
      <c r="C36" s="433"/>
      <c r="D36" s="433"/>
      <c r="E36" s="434"/>
      <c r="G36" s="139"/>
      <c r="H36" s="139"/>
      <c r="I36" s="139"/>
      <c r="J36" s="139"/>
      <c r="K36" s="139"/>
      <c r="L36" s="139"/>
      <c r="M36" s="139"/>
      <c r="N36" s="139"/>
      <c r="O36" s="139"/>
      <c r="P36" s="172"/>
      <c r="Q36" s="173"/>
    </row>
    <row r="37" spans="1:17" ht="17.25" customHeight="1" x14ac:dyDescent="0.25">
      <c r="A37" s="263" t="s">
        <v>155</v>
      </c>
      <c r="B37" s="266">
        <v>7.4999999999999997E-2</v>
      </c>
      <c r="C37" s="423">
        <v>142.80000000000001</v>
      </c>
      <c r="D37" s="424"/>
      <c r="E37" s="425"/>
      <c r="G37" s="139"/>
      <c r="H37" s="139"/>
      <c r="I37" s="139"/>
      <c r="J37" s="139"/>
      <c r="K37" s="139"/>
      <c r="L37" s="139"/>
      <c r="M37" s="139"/>
      <c r="N37" s="139"/>
      <c r="O37" s="139"/>
      <c r="P37" s="174"/>
      <c r="Q37" s="175"/>
    </row>
    <row r="38" spans="1:17" ht="17.25" customHeight="1" x14ac:dyDescent="0.25">
      <c r="A38" s="263" t="s">
        <v>151</v>
      </c>
      <c r="B38" s="267">
        <v>0.15</v>
      </c>
      <c r="C38" s="423">
        <v>354.8</v>
      </c>
      <c r="D38" s="424"/>
      <c r="E38" s="425"/>
      <c r="G38" s="139"/>
      <c r="H38" s="139"/>
      <c r="I38" s="139"/>
      <c r="J38" s="139"/>
      <c r="K38" s="139"/>
      <c r="L38" s="139"/>
      <c r="M38" s="139"/>
      <c r="N38" s="139"/>
      <c r="O38" s="139"/>
      <c r="P38" s="176"/>
      <c r="Q38" s="177"/>
    </row>
    <row r="39" spans="1:17" ht="17.25" customHeight="1" x14ac:dyDescent="0.25">
      <c r="A39" s="263" t="s">
        <v>157</v>
      </c>
      <c r="B39" s="266">
        <v>0.22500000000000001</v>
      </c>
      <c r="C39" s="423">
        <v>636.13</v>
      </c>
      <c r="D39" s="424"/>
      <c r="E39" s="425"/>
      <c r="G39" s="139"/>
      <c r="H39" s="139"/>
      <c r="I39" s="139"/>
      <c r="J39" s="139"/>
      <c r="K39" s="139"/>
      <c r="L39" s="139"/>
      <c r="M39" s="139"/>
      <c r="N39" s="139"/>
      <c r="O39" s="139"/>
      <c r="P39" s="176"/>
      <c r="Q39" s="177"/>
    </row>
    <row r="40" spans="1:17" ht="17.25" customHeight="1" x14ac:dyDescent="0.25">
      <c r="A40" s="263" t="s">
        <v>158</v>
      </c>
      <c r="B40" s="266">
        <v>0.27500000000000002</v>
      </c>
      <c r="C40" s="423">
        <v>869.36</v>
      </c>
      <c r="D40" s="424"/>
      <c r="E40" s="425"/>
      <c r="G40" s="139"/>
      <c r="H40" s="139"/>
      <c r="I40" s="139"/>
      <c r="J40" s="139"/>
      <c r="K40" s="139"/>
      <c r="L40" s="139"/>
      <c r="M40" s="139"/>
      <c r="N40" s="139"/>
      <c r="O40" s="139"/>
      <c r="P40" s="176"/>
      <c r="Q40" s="177"/>
    </row>
    <row r="41" spans="1:17" ht="17.25" customHeight="1" x14ac:dyDescent="0.25">
      <c r="A41"/>
      <c r="B41"/>
      <c r="C41"/>
      <c r="D41"/>
      <c r="E41"/>
      <c r="F41"/>
      <c r="G41"/>
      <c r="H41"/>
      <c r="I41"/>
      <c r="J41"/>
      <c r="K41"/>
      <c r="L41" s="139"/>
      <c r="M41" s="139"/>
      <c r="N41" s="139"/>
      <c r="O41" s="139"/>
      <c r="P41" s="176"/>
      <c r="Q41" s="177"/>
    </row>
    <row r="42" spans="1:17" ht="17.25" customHeight="1" x14ac:dyDescent="0.25">
      <c r="A42"/>
      <c r="B42"/>
      <c r="C42"/>
      <c r="D42"/>
      <c r="E42"/>
      <c r="F42"/>
      <c r="G42"/>
      <c r="H42"/>
      <c r="I42"/>
      <c r="J42"/>
      <c r="K42"/>
    </row>
    <row r="43" spans="1:17" ht="17.25" customHeight="1" x14ac:dyDescent="0.25">
      <c r="A43"/>
      <c r="B43"/>
      <c r="C43"/>
      <c r="D43"/>
      <c r="E43"/>
      <c r="F43"/>
      <c r="G43"/>
      <c r="H43"/>
      <c r="I43"/>
      <c r="J43"/>
      <c r="K43"/>
    </row>
    <row r="44" spans="1:17" ht="17.25" customHeight="1" x14ac:dyDescent="0.25">
      <c r="A44" s="139"/>
      <c r="B44" s="139"/>
    </row>
    <row r="45" spans="1:17" ht="17.25" customHeight="1" x14ac:dyDescent="0.25">
      <c r="A45" s="139"/>
      <c r="B45" s="139"/>
    </row>
    <row r="46" spans="1:17" ht="17.25" customHeight="1" x14ac:dyDescent="0.25">
      <c r="A46" s="139"/>
      <c r="B46" s="139"/>
    </row>
    <row r="47" spans="1:17" ht="17.25" customHeight="1" x14ac:dyDescent="0.25">
      <c r="A47" s="139"/>
      <c r="B47" s="139"/>
    </row>
    <row r="48" spans="1:17" ht="17.25" customHeight="1" x14ac:dyDescent="0.25">
      <c r="A48" s="139"/>
      <c r="B48" s="139"/>
    </row>
    <row r="49" spans="1:2" ht="17.25" customHeight="1" x14ac:dyDescent="0.25">
      <c r="A49" s="139"/>
      <c r="B49" s="139"/>
    </row>
    <row r="50" spans="1:2" ht="17.25" customHeight="1" x14ac:dyDescent="0.25">
      <c r="A50" s="139"/>
      <c r="B50" s="139"/>
    </row>
  </sheetData>
  <mergeCells count="43">
    <mergeCell ref="C37:E37"/>
    <mergeCell ref="C38:E38"/>
    <mergeCell ref="C39:E39"/>
    <mergeCell ref="C40:E40"/>
    <mergeCell ref="A23:G23"/>
    <mergeCell ref="B29:D29"/>
    <mergeCell ref="B30:D30"/>
    <mergeCell ref="B31:D31"/>
    <mergeCell ref="A33:K33"/>
    <mergeCell ref="A34:K34"/>
    <mergeCell ref="C35:E35"/>
    <mergeCell ref="C36:E36"/>
    <mergeCell ref="H23:K23"/>
    <mergeCell ref="A25:K25"/>
    <mergeCell ref="A26:K26"/>
    <mergeCell ref="A27:K27"/>
    <mergeCell ref="B28:D28"/>
    <mergeCell ref="A20:G20"/>
    <mergeCell ref="H20:K20"/>
    <mergeCell ref="A21:G21"/>
    <mergeCell ref="H21:K21"/>
    <mergeCell ref="A22:G22"/>
    <mergeCell ref="H22:K22"/>
    <mergeCell ref="A19:K19"/>
    <mergeCell ref="A10:F10"/>
    <mergeCell ref="G10:L10"/>
    <mergeCell ref="A13:K13"/>
    <mergeCell ref="A14:G14"/>
    <mergeCell ref="H14:K14"/>
    <mergeCell ref="A15:G15"/>
    <mergeCell ref="H15:K15"/>
    <mergeCell ref="A16:G16"/>
    <mergeCell ref="H16:K16"/>
    <mergeCell ref="A17:G17"/>
    <mergeCell ref="H17:K17"/>
    <mergeCell ref="A18:K18"/>
    <mergeCell ref="A9:F9"/>
    <mergeCell ref="G9:L9"/>
    <mergeCell ref="A1:L1"/>
    <mergeCell ref="A2:L2"/>
    <mergeCell ref="A3:H3"/>
    <mergeCell ref="A7:B7"/>
    <mergeCell ref="A8:L8"/>
  </mergeCells>
  <pageMargins left="0.51181102362204722" right="0.51181102362204722" top="0.78740157480314965" bottom="0.78740157480314965" header="0.31496062992125984" footer="0.31496062992125984"/>
  <pageSetup paperSize="9" scale="62" orientation="landscape" r:id="rId1"/>
  <headerFooter>
    <oddHeader>&amp;L&amp;G&amp;C&amp;"Arial,Normal"ALDEIAS INFANTIS SOS BRASIL
RUA PROFESSORA CACILDA PEDROSO Nº 600 - ALVORADA I
CEP. 69.048-340 - MANAUS/ AM</oddHead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R50"/>
  <sheetViews>
    <sheetView zoomScale="85" zoomScaleNormal="85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A34" sqref="A34:K40"/>
    </sheetView>
  </sheetViews>
  <sheetFormatPr defaultRowHeight="17.25" customHeight="1" x14ac:dyDescent="0.25"/>
  <cols>
    <col min="1" max="1" width="35.85546875" style="142" customWidth="1"/>
    <col min="2" max="2" width="27.42578125" style="142" bestFit="1" customWidth="1"/>
    <col min="3" max="3" width="13.42578125" style="142" customWidth="1"/>
    <col min="4" max="4" width="12.42578125" style="142" customWidth="1"/>
    <col min="5" max="5" width="9.28515625" style="142" customWidth="1"/>
    <col min="6" max="6" width="12.28515625" style="142" customWidth="1"/>
    <col min="7" max="7" width="7.85546875" style="142" customWidth="1"/>
    <col min="8" max="8" width="12" style="142" customWidth="1"/>
    <col min="9" max="9" width="10.7109375" style="142" customWidth="1"/>
    <col min="10" max="10" width="9.7109375" style="142" customWidth="1"/>
    <col min="11" max="11" width="12.42578125" style="142" bestFit="1" customWidth="1"/>
    <col min="12" max="12" width="16" style="142" customWidth="1"/>
    <col min="13" max="13" width="0.140625" style="142" customWidth="1"/>
    <col min="14" max="14" width="6.140625" style="142" customWidth="1"/>
    <col min="15" max="15" width="3" style="142" customWidth="1"/>
    <col min="16" max="16" width="0.140625" style="142" hidden="1" customWidth="1"/>
    <col min="17" max="18" width="9.140625" style="142" hidden="1" customWidth="1"/>
    <col min="19" max="16384" width="9.140625" style="142"/>
  </cols>
  <sheetData>
    <row r="1" spans="1:14" ht="37.5" customHeight="1" x14ac:dyDescent="0.3">
      <c r="A1" s="401" t="s">
        <v>12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</row>
    <row r="2" spans="1:14" ht="17.25" customHeight="1" x14ac:dyDescent="0.25">
      <c r="A2" s="402" t="s">
        <v>206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143"/>
    </row>
    <row r="3" spans="1:14" ht="22.5" customHeight="1" x14ac:dyDescent="0.25">
      <c r="A3" s="406" t="s">
        <v>13</v>
      </c>
      <c r="B3" s="407"/>
      <c r="C3" s="407"/>
      <c r="D3" s="407"/>
      <c r="E3" s="407"/>
      <c r="F3" s="407"/>
      <c r="G3" s="407"/>
      <c r="H3" s="407"/>
      <c r="I3" s="184" t="s">
        <v>207</v>
      </c>
      <c r="J3" s="185" t="s">
        <v>360</v>
      </c>
      <c r="K3" s="184" t="s">
        <v>164</v>
      </c>
      <c r="L3" s="184">
        <v>2018</v>
      </c>
      <c r="M3" s="144"/>
    </row>
    <row r="4" spans="1:14" s="146" customFormat="1" ht="63.75" x14ac:dyDescent="0.25">
      <c r="A4" s="145" t="s">
        <v>14</v>
      </c>
      <c r="B4" s="145" t="s">
        <v>15</v>
      </c>
      <c r="C4" s="145" t="s">
        <v>161</v>
      </c>
      <c r="D4" s="145" t="s">
        <v>162</v>
      </c>
      <c r="E4" s="145" t="s">
        <v>163</v>
      </c>
      <c r="F4" s="145" t="s">
        <v>203</v>
      </c>
      <c r="G4" s="145" t="s">
        <v>16</v>
      </c>
      <c r="H4" s="145" t="s">
        <v>183</v>
      </c>
      <c r="I4" s="145" t="s">
        <v>17</v>
      </c>
      <c r="J4" s="145" t="s">
        <v>204</v>
      </c>
      <c r="K4" s="156" t="s">
        <v>18</v>
      </c>
      <c r="L4" s="145" t="s">
        <v>182</v>
      </c>
    </row>
    <row r="5" spans="1:14" ht="24" customHeight="1" x14ac:dyDescent="0.25">
      <c r="A5" s="147" t="s">
        <v>229</v>
      </c>
      <c r="B5" s="72" t="s">
        <v>228</v>
      </c>
      <c r="C5" s="158">
        <v>2413.2199999999998</v>
      </c>
      <c r="D5" s="158">
        <f>C5</f>
        <v>2413.2199999999998</v>
      </c>
      <c r="E5" s="135">
        <v>0.38</v>
      </c>
      <c r="F5" s="135">
        <f>D5+E5</f>
        <v>2413.6</v>
      </c>
      <c r="G5" s="134">
        <v>0.09</v>
      </c>
      <c r="H5" s="135">
        <v>217.18</v>
      </c>
      <c r="I5" s="135">
        <v>21.9</v>
      </c>
      <c r="J5" s="135">
        <v>0.52</v>
      </c>
      <c r="K5" s="136">
        <f>F5-H5-I5-J5</f>
        <v>2174</v>
      </c>
      <c r="L5" s="137">
        <f>K5+H5+I5</f>
        <v>2413.08</v>
      </c>
      <c r="M5" s="144"/>
    </row>
    <row r="6" spans="1:14" ht="17.25" customHeight="1" x14ac:dyDescent="0.25">
      <c r="A6" s="147" t="s">
        <v>179</v>
      </c>
      <c r="B6" s="72" t="s">
        <v>191</v>
      </c>
      <c r="C6" s="158">
        <v>1842.16</v>
      </c>
      <c r="D6" s="158">
        <f>C6</f>
        <v>1842.16</v>
      </c>
      <c r="E6" s="135">
        <v>0.73</v>
      </c>
      <c r="F6" s="135">
        <f t="shared" ref="F6" si="0">D6+E6</f>
        <v>1842.89</v>
      </c>
      <c r="G6" s="134">
        <v>0.09</v>
      </c>
      <c r="H6" s="135">
        <v>165.79</v>
      </c>
      <c r="I6" s="202">
        <v>0</v>
      </c>
      <c r="J6" s="135">
        <v>0.1</v>
      </c>
      <c r="K6" s="136">
        <f>F6-H6-I6-J6</f>
        <v>1677.0000000000002</v>
      </c>
      <c r="L6" s="137">
        <f>K6+H6+I6</f>
        <v>1842.7900000000002</v>
      </c>
      <c r="M6" s="144"/>
    </row>
    <row r="7" spans="1:14" ht="17.25" customHeight="1" x14ac:dyDescent="0.25">
      <c r="A7" s="388" t="s">
        <v>10</v>
      </c>
      <c r="B7" s="388"/>
      <c r="C7" s="183">
        <f>SUM(C5:C6)</f>
        <v>4255.38</v>
      </c>
      <c r="D7" s="154">
        <f>SUM(D5:D6)</f>
        <v>4255.38</v>
      </c>
      <c r="E7" s="154"/>
      <c r="F7" s="154"/>
      <c r="G7" s="154"/>
      <c r="H7" s="159">
        <f>SUM(H5:H6)</f>
        <v>382.97</v>
      </c>
      <c r="I7" s="159">
        <f>SUM(I5:I6)</f>
        <v>21.9</v>
      </c>
      <c r="J7" s="160"/>
      <c r="K7" s="161">
        <f>SUM(K5:K6)</f>
        <v>3851</v>
      </c>
      <c r="L7" s="138">
        <f>SUM(L5:L6)</f>
        <v>4255.87</v>
      </c>
      <c r="M7" s="148"/>
      <c r="N7" s="155"/>
    </row>
    <row r="8" spans="1:14" ht="17.25" customHeight="1" x14ac:dyDescent="0.25">
      <c r="A8" s="403"/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5"/>
    </row>
    <row r="9" spans="1:14" ht="29.25" customHeight="1" x14ac:dyDescent="0.25">
      <c r="A9" s="397" t="s">
        <v>159</v>
      </c>
      <c r="B9" s="398"/>
      <c r="C9" s="398"/>
      <c r="D9" s="398"/>
      <c r="E9" s="398"/>
      <c r="F9" s="399"/>
      <c r="G9" s="400" t="s">
        <v>348</v>
      </c>
      <c r="H9" s="400"/>
      <c r="I9" s="400"/>
      <c r="J9" s="400"/>
      <c r="K9" s="400"/>
      <c r="L9" s="400"/>
    </row>
    <row r="10" spans="1:14" ht="36.75" customHeight="1" x14ac:dyDescent="0.25">
      <c r="A10" s="408" t="s">
        <v>169</v>
      </c>
      <c r="B10" s="409"/>
      <c r="C10" s="409"/>
      <c r="D10" s="409"/>
      <c r="E10" s="409"/>
      <c r="F10" s="410"/>
      <c r="G10" s="389" t="s">
        <v>169</v>
      </c>
      <c r="H10" s="389"/>
      <c r="I10" s="389"/>
      <c r="J10" s="389"/>
      <c r="K10" s="389"/>
      <c r="L10" s="389"/>
    </row>
    <row r="11" spans="1:14" ht="17.45" customHeight="1" x14ac:dyDescent="0.25">
      <c r="A11" s="24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</row>
    <row r="12" spans="1:14" ht="14.25" customHeight="1" x14ac:dyDescent="0.25">
      <c r="A12" s="149"/>
      <c r="B12" s="149"/>
      <c r="C12" s="149"/>
      <c r="D12" s="149"/>
      <c r="E12" s="149"/>
      <c r="F12" s="149"/>
      <c r="G12" s="150"/>
      <c r="H12" s="149"/>
      <c r="I12" s="149"/>
      <c r="J12" s="149"/>
      <c r="K12" s="149"/>
      <c r="L12" s="153"/>
    </row>
    <row r="13" spans="1:14" ht="17.25" customHeight="1" x14ac:dyDescent="0.25">
      <c r="A13" s="411" t="s">
        <v>19</v>
      </c>
      <c r="B13" s="411"/>
      <c r="C13" s="411"/>
      <c r="D13" s="411"/>
      <c r="E13" s="411"/>
      <c r="F13" s="411"/>
      <c r="G13" s="411"/>
      <c r="H13" s="411"/>
      <c r="I13" s="411"/>
      <c r="J13" s="411"/>
      <c r="K13" s="411"/>
    </row>
    <row r="14" spans="1:14" ht="17.25" customHeight="1" x14ac:dyDescent="0.25">
      <c r="A14" s="412" t="s">
        <v>20</v>
      </c>
      <c r="B14" s="412"/>
      <c r="C14" s="412"/>
      <c r="D14" s="412"/>
      <c r="E14" s="412"/>
      <c r="F14" s="412"/>
      <c r="G14" s="412"/>
      <c r="H14" s="413" t="s">
        <v>21</v>
      </c>
      <c r="I14" s="413"/>
      <c r="J14" s="413"/>
      <c r="K14" s="413"/>
    </row>
    <row r="15" spans="1:14" ht="17.25" customHeight="1" x14ac:dyDescent="0.25">
      <c r="A15" s="414" t="s">
        <v>195</v>
      </c>
      <c r="B15" s="414"/>
      <c r="C15" s="414"/>
      <c r="D15" s="414"/>
      <c r="E15" s="414"/>
      <c r="F15" s="414"/>
      <c r="G15" s="414"/>
      <c r="H15" s="415">
        <f>H7</f>
        <v>382.97</v>
      </c>
      <c r="I15" s="415"/>
      <c r="J15" s="415"/>
      <c r="K15" s="415"/>
    </row>
    <row r="16" spans="1:14" ht="17.25" customHeight="1" x14ac:dyDescent="0.25">
      <c r="A16" s="414" t="s">
        <v>146</v>
      </c>
      <c r="B16" s="414"/>
      <c r="C16" s="414"/>
      <c r="D16" s="414"/>
      <c r="E16" s="414"/>
      <c r="F16" s="414"/>
      <c r="G16" s="414"/>
      <c r="H16" s="415">
        <v>0</v>
      </c>
      <c r="I16" s="415"/>
      <c r="J16" s="415"/>
      <c r="K16" s="415"/>
    </row>
    <row r="17" spans="1:17" ht="17.25" customHeight="1" x14ac:dyDescent="0.25">
      <c r="A17" s="412" t="s">
        <v>22</v>
      </c>
      <c r="B17" s="412"/>
      <c r="C17" s="412"/>
      <c r="D17" s="412"/>
      <c r="E17" s="412"/>
      <c r="F17" s="412"/>
      <c r="G17" s="412"/>
      <c r="H17" s="416">
        <f>H15+H16</f>
        <v>382.97</v>
      </c>
      <c r="I17" s="416"/>
      <c r="J17" s="416"/>
      <c r="K17" s="416"/>
    </row>
    <row r="18" spans="1:17" ht="14.25" customHeight="1" x14ac:dyDescent="0.25">
      <c r="A18" s="417"/>
      <c r="B18" s="417"/>
      <c r="C18" s="417"/>
      <c r="D18" s="417"/>
      <c r="E18" s="417"/>
      <c r="F18" s="417"/>
      <c r="G18" s="417"/>
      <c r="H18" s="417"/>
      <c r="I18" s="417"/>
      <c r="J18" s="417"/>
      <c r="K18" s="417"/>
    </row>
    <row r="19" spans="1:17" ht="17.25" customHeight="1" x14ac:dyDescent="0.25">
      <c r="A19" s="402" t="s">
        <v>65</v>
      </c>
      <c r="B19" s="402"/>
      <c r="C19" s="402"/>
      <c r="D19" s="402"/>
      <c r="E19" s="402"/>
      <c r="F19" s="402"/>
      <c r="G19" s="402"/>
      <c r="H19" s="402"/>
      <c r="I19" s="402"/>
      <c r="J19" s="402"/>
      <c r="K19" s="402"/>
    </row>
    <row r="20" spans="1:17" ht="17.25" customHeight="1" x14ac:dyDescent="0.25">
      <c r="A20" s="419" t="s">
        <v>149</v>
      </c>
      <c r="B20" s="419"/>
      <c r="C20" s="419"/>
      <c r="D20" s="419"/>
      <c r="E20" s="419"/>
      <c r="F20" s="419"/>
      <c r="G20" s="419"/>
      <c r="H20" s="420" t="s">
        <v>21</v>
      </c>
      <c r="I20" s="420"/>
      <c r="J20" s="420"/>
      <c r="K20" s="420"/>
    </row>
    <row r="21" spans="1:17" ht="17.25" customHeight="1" x14ac:dyDescent="0.25">
      <c r="A21" s="421" t="s">
        <v>194</v>
      </c>
      <c r="B21" s="421"/>
      <c r="C21" s="421"/>
      <c r="D21" s="421"/>
      <c r="E21" s="421"/>
      <c r="F21" s="421"/>
      <c r="G21" s="421"/>
      <c r="H21" s="422">
        <f>I7</f>
        <v>21.9</v>
      </c>
      <c r="I21" s="422"/>
      <c r="J21" s="422"/>
      <c r="K21" s="422"/>
    </row>
    <row r="22" spans="1:17" ht="17.25" customHeight="1" x14ac:dyDescent="0.25">
      <c r="A22" s="421" t="s">
        <v>147</v>
      </c>
      <c r="B22" s="421"/>
      <c r="C22" s="421"/>
      <c r="D22" s="421"/>
      <c r="E22" s="421"/>
      <c r="F22" s="421"/>
      <c r="G22" s="421"/>
      <c r="H22" s="422">
        <v>0</v>
      </c>
      <c r="I22" s="422"/>
      <c r="J22" s="422"/>
      <c r="K22" s="422"/>
    </row>
    <row r="23" spans="1:17" ht="17.25" customHeight="1" x14ac:dyDescent="0.25">
      <c r="A23" s="419" t="s">
        <v>66</v>
      </c>
      <c r="B23" s="419"/>
      <c r="C23" s="419"/>
      <c r="D23" s="419"/>
      <c r="E23" s="419"/>
      <c r="F23" s="419"/>
      <c r="G23" s="419"/>
      <c r="H23" s="435">
        <f>SUM(H21:K22)</f>
        <v>21.9</v>
      </c>
      <c r="I23" s="435"/>
      <c r="J23" s="435"/>
      <c r="K23" s="435"/>
    </row>
    <row r="24" spans="1:17" s="153" customFormat="1" ht="14.25" customHeight="1" x14ac:dyDescent="0.25">
      <c r="A24" s="151"/>
      <c r="B24" s="151"/>
      <c r="C24" s="151"/>
      <c r="D24" s="151"/>
      <c r="E24" s="151"/>
      <c r="F24" s="151"/>
      <c r="G24" s="151"/>
      <c r="H24" s="152"/>
      <c r="I24" s="152"/>
      <c r="J24" s="152"/>
      <c r="K24" s="152"/>
      <c r="L24" s="142"/>
    </row>
    <row r="25" spans="1:17" s="139" customFormat="1" ht="17.25" customHeight="1" x14ac:dyDescent="0.25">
      <c r="A25" s="418" t="s">
        <v>150</v>
      </c>
      <c r="B25" s="418"/>
      <c r="C25" s="418"/>
      <c r="D25" s="418"/>
      <c r="E25" s="418"/>
      <c r="F25" s="418"/>
      <c r="G25" s="418"/>
      <c r="H25" s="418"/>
      <c r="I25" s="418"/>
      <c r="J25" s="418"/>
      <c r="K25" s="418"/>
      <c r="P25" s="162"/>
      <c r="Q25" s="163"/>
    </row>
    <row r="26" spans="1:17" s="139" customFormat="1" ht="29.25" customHeight="1" x14ac:dyDescent="0.25">
      <c r="A26" s="418" t="s">
        <v>23</v>
      </c>
      <c r="B26" s="418"/>
      <c r="C26" s="418"/>
      <c r="D26" s="418"/>
      <c r="E26" s="418"/>
      <c r="F26" s="418"/>
      <c r="G26" s="418"/>
      <c r="H26" s="418"/>
      <c r="I26" s="418"/>
      <c r="J26" s="418"/>
      <c r="K26" s="418"/>
      <c r="P26" s="165"/>
      <c r="Q26" s="166"/>
    </row>
    <row r="27" spans="1:17" s="139" customFormat="1" ht="17.25" customHeight="1" x14ac:dyDescent="0.25">
      <c r="A27" s="436" t="s">
        <v>5</v>
      </c>
      <c r="B27" s="436"/>
      <c r="C27" s="436"/>
      <c r="D27" s="436"/>
      <c r="E27" s="436"/>
      <c r="F27" s="436"/>
      <c r="G27" s="436"/>
      <c r="H27" s="436"/>
      <c r="I27" s="436"/>
      <c r="J27" s="436"/>
      <c r="K27" s="436"/>
      <c r="P27" s="167"/>
      <c r="Q27" s="168"/>
    </row>
    <row r="28" spans="1:17" ht="17.25" customHeight="1" x14ac:dyDescent="0.25">
      <c r="A28" s="164" t="s">
        <v>24</v>
      </c>
      <c r="B28" s="418" t="s">
        <v>153</v>
      </c>
      <c r="C28" s="418"/>
      <c r="D28" s="418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65"/>
      <c r="Q28" s="166"/>
    </row>
    <row r="29" spans="1:17" ht="15.95" customHeight="1" x14ac:dyDescent="0.25">
      <c r="A29" s="169" t="s">
        <v>25</v>
      </c>
      <c r="B29" s="426">
        <v>0.08</v>
      </c>
      <c r="C29" s="426"/>
      <c r="D29" s="426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70"/>
      <c r="Q29" s="171"/>
    </row>
    <row r="30" spans="1:17" ht="15.95" customHeight="1" x14ac:dyDescent="0.25">
      <c r="A30" s="169" t="s">
        <v>26</v>
      </c>
      <c r="B30" s="426">
        <v>0.09</v>
      </c>
      <c r="C30" s="426"/>
      <c r="D30" s="426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70"/>
      <c r="Q30" s="171"/>
    </row>
    <row r="31" spans="1:17" ht="15.95" customHeight="1" x14ac:dyDescent="0.25">
      <c r="A31" s="169" t="s">
        <v>27</v>
      </c>
      <c r="B31" s="426">
        <v>0.11</v>
      </c>
      <c r="C31" s="426"/>
      <c r="D31" s="426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70"/>
      <c r="Q31" s="171"/>
    </row>
    <row r="32" spans="1:17" ht="15.95" customHeight="1" x14ac:dyDescent="0.25">
      <c r="A32" s="178"/>
      <c r="B32" s="179"/>
      <c r="C32" s="179"/>
      <c r="D32" s="17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80"/>
      <c r="Q32" s="180"/>
    </row>
    <row r="33" spans="1:17" ht="17.25" customHeight="1" x14ac:dyDescent="0.25">
      <c r="A33" s="427" t="s">
        <v>205</v>
      </c>
      <c r="B33" s="428"/>
      <c r="C33" s="428"/>
      <c r="D33" s="428"/>
      <c r="E33" s="428"/>
      <c r="F33" s="428"/>
      <c r="G33" s="428"/>
      <c r="H33" s="428"/>
      <c r="I33" s="428"/>
      <c r="J33" s="428"/>
      <c r="K33" s="429"/>
      <c r="L33" s="139"/>
      <c r="M33" s="139"/>
      <c r="N33" s="139"/>
      <c r="O33" s="139"/>
      <c r="P33" s="180"/>
      <c r="Q33" s="180"/>
    </row>
    <row r="34" spans="1:17" ht="17.25" customHeight="1" x14ac:dyDescent="0.25">
      <c r="A34" s="411" t="s">
        <v>406</v>
      </c>
      <c r="B34" s="411"/>
      <c r="C34" s="411"/>
      <c r="D34" s="411"/>
      <c r="E34" s="411"/>
      <c r="F34" s="411"/>
      <c r="G34" s="411"/>
      <c r="H34" s="411"/>
      <c r="I34" s="411"/>
      <c r="J34" s="411"/>
      <c r="K34" s="411"/>
      <c r="L34" s="139"/>
      <c r="M34" s="139"/>
      <c r="N34" s="139"/>
      <c r="O34" s="139"/>
      <c r="P34" s="180"/>
      <c r="Q34" s="180"/>
    </row>
    <row r="35" spans="1:17" ht="17.25" customHeight="1" x14ac:dyDescent="0.25">
      <c r="A35" s="262" t="s">
        <v>404</v>
      </c>
      <c r="B35" s="264" t="s">
        <v>154</v>
      </c>
      <c r="C35" s="430" t="s">
        <v>405</v>
      </c>
      <c r="D35" s="431"/>
      <c r="E35" s="432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</row>
    <row r="36" spans="1:17" ht="23.25" customHeight="1" x14ac:dyDescent="0.25">
      <c r="A36" s="263" t="s">
        <v>152</v>
      </c>
      <c r="B36" s="265" t="s">
        <v>156</v>
      </c>
      <c r="C36" s="433"/>
      <c r="D36" s="433"/>
      <c r="E36" s="434"/>
      <c r="G36" s="139"/>
      <c r="H36" s="139"/>
      <c r="I36" s="139"/>
      <c r="J36" s="139"/>
      <c r="K36" s="139"/>
      <c r="L36" s="139"/>
      <c r="M36" s="139"/>
      <c r="N36" s="139"/>
      <c r="O36" s="139"/>
      <c r="P36" s="172"/>
      <c r="Q36" s="173"/>
    </row>
    <row r="37" spans="1:17" ht="17.25" customHeight="1" x14ac:dyDescent="0.25">
      <c r="A37" s="263" t="s">
        <v>155</v>
      </c>
      <c r="B37" s="266">
        <v>7.4999999999999997E-2</v>
      </c>
      <c r="C37" s="423">
        <v>142.80000000000001</v>
      </c>
      <c r="D37" s="424"/>
      <c r="E37" s="425"/>
      <c r="G37" s="139"/>
      <c r="H37" s="139"/>
      <c r="I37" s="139"/>
      <c r="J37" s="139"/>
      <c r="K37" s="139"/>
      <c r="L37" s="139"/>
      <c r="M37" s="139"/>
      <c r="N37" s="139"/>
      <c r="O37" s="139"/>
      <c r="P37" s="174"/>
      <c r="Q37" s="175"/>
    </row>
    <row r="38" spans="1:17" ht="17.25" customHeight="1" x14ac:dyDescent="0.25">
      <c r="A38" s="263" t="s">
        <v>151</v>
      </c>
      <c r="B38" s="267">
        <v>0.15</v>
      </c>
      <c r="C38" s="423">
        <v>354.8</v>
      </c>
      <c r="D38" s="424"/>
      <c r="E38" s="425"/>
      <c r="G38" s="139"/>
      <c r="H38" s="139"/>
      <c r="I38" s="139"/>
      <c r="J38" s="139"/>
      <c r="K38" s="139"/>
      <c r="L38" s="139"/>
      <c r="M38" s="139"/>
      <c r="N38" s="139"/>
      <c r="O38" s="139"/>
      <c r="P38" s="176"/>
      <c r="Q38" s="177"/>
    </row>
    <row r="39" spans="1:17" ht="17.25" customHeight="1" x14ac:dyDescent="0.25">
      <c r="A39" s="263" t="s">
        <v>157</v>
      </c>
      <c r="B39" s="266">
        <v>0.22500000000000001</v>
      </c>
      <c r="C39" s="423">
        <v>636.13</v>
      </c>
      <c r="D39" s="424"/>
      <c r="E39" s="425"/>
      <c r="G39" s="139"/>
      <c r="H39" s="139"/>
      <c r="I39" s="139"/>
      <c r="J39" s="139"/>
      <c r="K39" s="139"/>
      <c r="L39" s="139"/>
      <c r="M39" s="139"/>
      <c r="N39" s="139"/>
      <c r="O39" s="139"/>
      <c r="P39" s="176"/>
      <c r="Q39" s="177"/>
    </row>
    <row r="40" spans="1:17" ht="17.25" customHeight="1" x14ac:dyDescent="0.25">
      <c r="A40" s="263" t="s">
        <v>158</v>
      </c>
      <c r="B40" s="266">
        <v>0.27500000000000002</v>
      </c>
      <c r="C40" s="423">
        <v>869.36</v>
      </c>
      <c r="D40" s="424"/>
      <c r="E40" s="425"/>
      <c r="G40" s="139"/>
      <c r="H40" s="139"/>
      <c r="I40" s="139"/>
      <c r="J40" s="139"/>
      <c r="K40" s="139"/>
      <c r="L40" s="139"/>
      <c r="M40" s="139"/>
      <c r="N40" s="139"/>
      <c r="O40" s="139"/>
      <c r="P40" s="176"/>
      <c r="Q40" s="177"/>
    </row>
    <row r="41" spans="1:17" ht="17.25" customHeight="1" x14ac:dyDescent="0.25">
      <c r="A41"/>
      <c r="B41"/>
      <c r="C41"/>
      <c r="D41"/>
      <c r="E41"/>
      <c r="F41"/>
      <c r="G41"/>
      <c r="H41"/>
      <c r="I41"/>
      <c r="J41"/>
      <c r="K41"/>
      <c r="L41" s="139"/>
      <c r="M41" s="139"/>
      <c r="N41" s="139"/>
      <c r="O41" s="139"/>
      <c r="P41" s="176"/>
      <c r="Q41" s="177"/>
    </row>
    <row r="42" spans="1:17" ht="17.25" customHeight="1" x14ac:dyDescent="0.25">
      <c r="E42" s="139"/>
      <c r="F42" s="139"/>
      <c r="G42" s="139"/>
      <c r="H42" s="139"/>
      <c r="I42" s="139"/>
      <c r="J42" s="139"/>
      <c r="K42" s="139"/>
    </row>
    <row r="43" spans="1:17" ht="17.25" customHeight="1" x14ac:dyDescent="0.25">
      <c r="A43" s="182"/>
      <c r="B43" s="181"/>
      <c r="C43" s="181"/>
    </row>
    <row r="44" spans="1:17" ht="17.25" customHeight="1" x14ac:dyDescent="0.25">
      <c r="A44" s="139"/>
      <c r="B44" s="139"/>
    </row>
    <row r="45" spans="1:17" ht="17.25" customHeight="1" x14ac:dyDescent="0.25">
      <c r="A45" s="139"/>
      <c r="B45" s="139"/>
    </row>
    <row r="46" spans="1:17" ht="17.25" customHeight="1" x14ac:dyDescent="0.25">
      <c r="A46" s="139"/>
      <c r="B46" s="139"/>
    </row>
    <row r="47" spans="1:17" ht="17.25" customHeight="1" x14ac:dyDescent="0.25">
      <c r="A47" s="139"/>
      <c r="B47" s="139"/>
    </row>
    <row r="48" spans="1:17" ht="17.25" customHeight="1" x14ac:dyDescent="0.25">
      <c r="A48" s="139"/>
      <c r="B48" s="139"/>
    </row>
    <row r="49" spans="1:2" ht="17.25" customHeight="1" x14ac:dyDescent="0.25">
      <c r="A49" s="139"/>
      <c r="B49" s="139"/>
    </row>
    <row r="50" spans="1:2" ht="17.25" customHeight="1" x14ac:dyDescent="0.25">
      <c r="A50" s="139"/>
      <c r="B50" s="139"/>
    </row>
  </sheetData>
  <mergeCells count="43">
    <mergeCell ref="C37:E37"/>
    <mergeCell ref="C38:E38"/>
    <mergeCell ref="C39:E39"/>
    <mergeCell ref="C40:E40"/>
    <mergeCell ref="A23:G23"/>
    <mergeCell ref="B29:D29"/>
    <mergeCell ref="B30:D30"/>
    <mergeCell ref="B31:D31"/>
    <mergeCell ref="A33:K33"/>
    <mergeCell ref="A34:K34"/>
    <mergeCell ref="C35:E35"/>
    <mergeCell ref="C36:E36"/>
    <mergeCell ref="H23:K23"/>
    <mergeCell ref="A25:K25"/>
    <mergeCell ref="A26:K26"/>
    <mergeCell ref="A27:K27"/>
    <mergeCell ref="B28:D28"/>
    <mergeCell ref="A20:G20"/>
    <mergeCell ref="H20:K20"/>
    <mergeCell ref="A21:G21"/>
    <mergeCell ref="H21:K21"/>
    <mergeCell ref="A22:G22"/>
    <mergeCell ref="H22:K22"/>
    <mergeCell ref="A19:K19"/>
    <mergeCell ref="A10:F10"/>
    <mergeCell ref="G10:L10"/>
    <mergeCell ref="A13:K13"/>
    <mergeCell ref="A14:G14"/>
    <mergeCell ref="H14:K14"/>
    <mergeCell ref="A15:G15"/>
    <mergeCell ref="H15:K15"/>
    <mergeCell ref="A16:G16"/>
    <mergeCell ref="H16:K16"/>
    <mergeCell ref="A17:G17"/>
    <mergeCell ref="H17:K17"/>
    <mergeCell ref="A18:K18"/>
    <mergeCell ref="A9:F9"/>
    <mergeCell ref="G9:L9"/>
    <mergeCell ref="A1:L1"/>
    <mergeCell ref="A2:L2"/>
    <mergeCell ref="A3:H3"/>
    <mergeCell ref="A7:B7"/>
    <mergeCell ref="A8:L8"/>
  </mergeCells>
  <pageMargins left="0.51181102362204722" right="0.51181102362204722" top="0.78740157480314965" bottom="0.78740157480314965" header="0.31496062992125984" footer="0.31496062992125984"/>
  <pageSetup paperSize="9" scale="62" orientation="landscape" r:id="rId1"/>
  <headerFooter>
    <oddHeader>&amp;L&amp;G&amp;C&amp;"Arial,Normal"ALDEIAS INFANTIS SOS BRASIL
RUA PROFESSORA CACILDA PEDROSO Nº 600 - ALVORADA I
CEP. 69.048-340 - MANAUS/ AM</oddHeader>
  </headerFooter>
  <legacy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R50"/>
  <sheetViews>
    <sheetView zoomScale="85" zoomScaleNormal="85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A33" sqref="A33:K39"/>
    </sheetView>
  </sheetViews>
  <sheetFormatPr defaultRowHeight="17.25" customHeight="1" x14ac:dyDescent="0.25"/>
  <cols>
    <col min="1" max="1" width="35.85546875" style="142" customWidth="1"/>
    <col min="2" max="2" width="27.42578125" style="142" bestFit="1" customWidth="1"/>
    <col min="3" max="3" width="13.42578125" style="142" customWidth="1"/>
    <col min="4" max="4" width="12.42578125" style="142" customWidth="1"/>
    <col min="5" max="5" width="9.28515625" style="142" customWidth="1"/>
    <col min="6" max="6" width="12.28515625" style="142" customWidth="1"/>
    <col min="7" max="7" width="7.85546875" style="142" customWidth="1"/>
    <col min="8" max="8" width="12" style="142" customWidth="1"/>
    <col min="9" max="9" width="10.7109375" style="142" customWidth="1"/>
    <col min="10" max="10" width="9.7109375" style="142" customWidth="1"/>
    <col min="11" max="11" width="12.42578125" style="142" bestFit="1" customWidth="1"/>
    <col min="12" max="12" width="16" style="142" customWidth="1"/>
    <col min="13" max="13" width="0.140625" style="142" customWidth="1"/>
    <col min="14" max="14" width="6.140625" style="142" customWidth="1"/>
    <col min="15" max="15" width="3" style="142" customWidth="1"/>
    <col min="16" max="16" width="0.140625" style="142" hidden="1" customWidth="1"/>
    <col min="17" max="18" width="9.140625" style="142" hidden="1" customWidth="1"/>
    <col min="19" max="16384" width="9.140625" style="142"/>
  </cols>
  <sheetData>
    <row r="1" spans="1:14" ht="37.5" customHeight="1" x14ac:dyDescent="0.3">
      <c r="A1" s="401" t="s">
        <v>12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</row>
    <row r="2" spans="1:14" ht="17.25" customHeight="1" x14ac:dyDescent="0.25">
      <c r="A2" s="402" t="s">
        <v>206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143"/>
    </row>
    <row r="3" spans="1:14" ht="22.5" customHeight="1" x14ac:dyDescent="0.25">
      <c r="A3" s="406" t="s">
        <v>13</v>
      </c>
      <c r="B3" s="407"/>
      <c r="C3" s="407"/>
      <c r="D3" s="407"/>
      <c r="E3" s="407"/>
      <c r="F3" s="407"/>
      <c r="G3" s="407"/>
      <c r="H3" s="407"/>
      <c r="I3" s="184" t="s">
        <v>207</v>
      </c>
      <c r="J3" s="185" t="s">
        <v>384</v>
      </c>
      <c r="K3" s="184" t="s">
        <v>164</v>
      </c>
      <c r="L3" s="184">
        <v>2018</v>
      </c>
      <c r="M3" s="144"/>
    </row>
    <row r="4" spans="1:14" s="146" customFormat="1" ht="63.75" x14ac:dyDescent="0.25">
      <c r="A4" s="145" t="s">
        <v>14</v>
      </c>
      <c r="B4" s="145" t="s">
        <v>15</v>
      </c>
      <c r="C4" s="145" t="s">
        <v>161</v>
      </c>
      <c r="D4" s="145" t="s">
        <v>162</v>
      </c>
      <c r="E4" s="145" t="s">
        <v>163</v>
      </c>
      <c r="F4" s="145" t="s">
        <v>203</v>
      </c>
      <c r="G4" s="145" t="s">
        <v>16</v>
      </c>
      <c r="H4" s="145" t="s">
        <v>183</v>
      </c>
      <c r="I4" s="145" t="s">
        <v>17</v>
      </c>
      <c r="J4" s="145" t="s">
        <v>204</v>
      </c>
      <c r="K4" s="156" t="s">
        <v>18</v>
      </c>
      <c r="L4" s="145" t="s">
        <v>182</v>
      </c>
    </row>
    <row r="5" spans="1:14" ht="24" customHeight="1" x14ac:dyDescent="0.25">
      <c r="A5" s="147" t="s">
        <v>229</v>
      </c>
      <c r="B5" s="72" t="s">
        <v>228</v>
      </c>
      <c r="C5" s="158">
        <v>2413.2199999999998</v>
      </c>
      <c r="D5" s="158">
        <f>C5</f>
        <v>2413.2199999999998</v>
      </c>
      <c r="E5" s="135">
        <v>0.18</v>
      </c>
      <c r="F5" s="135">
        <f>D5+E5</f>
        <v>2413.3999999999996</v>
      </c>
      <c r="G5" s="134">
        <v>0.09</v>
      </c>
      <c r="H5" s="135">
        <v>217.18</v>
      </c>
      <c r="I5" s="135">
        <v>21.9</v>
      </c>
      <c r="J5" s="135">
        <v>1.32</v>
      </c>
      <c r="K5" s="136">
        <f>F5-H5-I5-J5</f>
        <v>2172.9999999999995</v>
      </c>
      <c r="L5" s="137">
        <f>K5+H5+I5</f>
        <v>2412.0799999999995</v>
      </c>
      <c r="M5" s="144"/>
    </row>
    <row r="6" spans="1:14" ht="17.25" customHeight="1" x14ac:dyDescent="0.25">
      <c r="A6" s="147" t="s">
        <v>179</v>
      </c>
      <c r="B6" s="72" t="s">
        <v>191</v>
      </c>
      <c r="C6" s="158">
        <v>1842.16</v>
      </c>
      <c r="D6" s="158">
        <f>C6</f>
        <v>1842.16</v>
      </c>
      <c r="E6" s="135">
        <v>0.28000000000000003</v>
      </c>
      <c r="F6" s="135">
        <f t="shared" ref="F6" si="0">D6+E6</f>
        <v>1842.44</v>
      </c>
      <c r="G6" s="134">
        <v>0.09</v>
      </c>
      <c r="H6" s="135">
        <v>165.79</v>
      </c>
      <c r="I6" s="202">
        <v>0</v>
      </c>
      <c r="J6" s="135">
        <v>1.65</v>
      </c>
      <c r="K6" s="136">
        <f>F6-H6-I6-J6</f>
        <v>1675</v>
      </c>
      <c r="L6" s="137">
        <f>K6+H6+I6</f>
        <v>1840.79</v>
      </c>
      <c r="M6" s="144"/>
    </row>
    <row r="7" spans="1:14" ht="17.25" customHeight="1" x14ac:dyDescent="0.25">
      <c r="A7" s="388" t="s">
        <v>10</v>
      </c>
      <c r="B7" s="388"/>
      <c r="C7" s="183">
        <f>SUM(C5:C6)</f>
        <v>4255.38</v>
      </c>
      <c r="D7" s="154">
        <f>SUM(D5:D6)</f>
        <v>4255.38</v>
      </c>
      <c r="E7" s="154"/>
      <c r="F7" s="154"/>
      <c r="G7" s="154"/>
      <c r="H7" s="159">
        <f>SUM(H5:H6)</f>
        <v>382.97</v>
      </c>
      <c r="I7" s="159">
        <f>SUM(I5:I6)</f>
        <v>21.9</v>
      </c>
      <c r="J7" s="160"/>
      <c r="K7" s="161">
        <f>SUM(K5:K6)</f>
        <v>3847.9999999999995</v>
      </c>
      <c r="L7" s="138">
        <f>SUM(L5:L6)</f>
        <v>4252.869999999999</v>
      </c>
      <c r="M7" s="148"/>
      <c r="N7" s="155"/>
    </row>
    <row r="8" spans="1:14" ht="17.25" customHeight="1" x14ac:dyDescent="0.25">
      <c r="A8" s="403"/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5"/>
    </row>
    <row r="9" spans="1:14" ht="29.25" customHeight="1" x14ac:dyDescent="0.25">
      <c r="A9" s="397" t="s">
        <v>159</v>
      </c>
      <c r="B9" s="398"/>
      <c r="C9" s="398"/>
      <c r="D9" s="398"/>
      <c r="E9" s="398"/>
      <c r="F9" s="399"/>
      <c r="G9" s="400" t="s">
        <v>348</v>
      </c>
      <c r="H9" s="400"/>
      <c r="I9" s="400"/>
      <c r="J9" s="400"/>
      <c r="K9" s="400"/>
      <c r="L9" s="400"/>
    </row>
    <row r="10" spans="1:14" ht="36.75" customHeight="1" x14ac:dyDescent="0.25">
      <c r="A10" s="408" t="s">
        <v>169</v>
      </c>
      <c r="B10" s="409"/>
      <c r="C10" s="409"/>
      <c r="D10" s="409"/>
      <c r="E10" s="409"/>
      <c r="F10" s="410"/>
      <c r="G10" s="389" t="s">
        <v>169</v>
      </c>
      <c r="H10" s="389"/>
      <c r="I10" s="389"/>
      <c r="J10" s="389"/>
      <c r="K10" s="389"/>
      <c r="L10" s="389"/>
    </row>
    <row r="11" spans="1:14" ht="17.45" customHeight="1" x14ac:dyDescent="0.25">
      <c r="A11" s="24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</row>
    <row r="12" spans="1:14" ht="14.25" customHeight="1" x14ac:dyDescent="0.25">
      <c r="A12" s="149"/>
      <c r="B12" s="149"/>
      <c r="C12" s="149"/>
      <c r="D12" s="149"/>
      <c r="E12" s="149"/>
      <c r="F12" s="149"/>
      <c r="G12" s="150"/>
      <c r="H12" s="149"/>
      <c r="I12" s="149"/>
      <c r="J12" s="149"/>
      <c r="K12" s="149"/>
      <c r="L12" s="153"/>
    </row>
    <row r="13" spans="1:14" ht="17.25" customHeight="1" x14ac:dyDescent="0.25">
      <c r="A13" s="411" t="s">
        <v>19</v>
      </c>
      <c r="B13" s="411"/>
      <c r="C13" s="411"/>
      <c r="D13" s="411"/>
      <c r="E13" s="411"/>
      <c r="F13" s="411"/>
      <c r="G13" s="411"/>
      <c r="H13" s="411"/>
      <c r="I13" s="411"/>
      <c r="J13" s="411"/>
      <c r="K13" s="411"/>
    </row>
    <row r="14" spans="1:14" ht="17.25" customHeight="1" x14ac:dyDescent="0.25">
      <c r="A14" s="412" t="s">
        <v>20</v>
      </c>
      <c r="B14" s="412"/>
      <c r="C14" s="412"/>
      <c r="D14" s="412"/>
      <c r="E14" s="412"/>
      <c r="F14" s="412"/>
      <c r="G14" s="412"/>
      <c r="H14" s="413" t="s">
        <v>21</v>
      </c>
      <c r="I14" s="413"/>
      <c r="J14" s="413"/>
      <c r="K14" s="413"/>
    </row>
    <row r="15" spans="1:14" ht="17.25" customHeight="1" x14ac:dyDescent="0.25">
      <c r="A15" s="414" t="s">
        <v>195</v>
      </c>
      <c r="B15" s="414"/>
      <c r="C15" s="414"/>
      <c r="D15" s="414"/>
      <c r="E15" s="414"/>
      <c r="F15" s="414"/>
      <c r="G15" s="414"/>
      <c r="H15" s="415">
        <f>H7</f>
        <v>382.97</v>
      </c>
      <c r="I15" s="415"/>
      <c r="J15" s="415"/>
      <c r="K15" s="415"/>
    </row>
    <row r="16" spans="1:14" ht="17.25" customHeight="1" x14ac:dyDescent="0.25">
      <c r="A16" s="414" t="s">
        <v>146</v>
      </c>
      <c r="B16" s="414"/>
      <c r="C16" s="414"/>
      <c r="D16" s="414"/>
      <c r="E16" s="414"/>
      <c r="F16" s="414"/>
      <c r="G16" s="414"/>
      <c r="H16" s="415">
        <v>0</v>
      </c>
      <c r="I16" s="415"/>
      <c r="J16" s="415"/>
      <c r="K16" s="415"/>
    </row>
    <row r="17" spans="1:17" ht="17.25" customHeight="1" x14ac:dyDescent="0.25">
      <c r="A17" s="412" t="s">
        <v>22</v>
      </c>
      <c r="B17" s="412"/>
      <c r="C17" s="412"/>
      <c r="D17" s="412"/>
      <c r="E17" s="412"/>
      <c r="F17" s="412"/>
      <c r="G17" s="412"/>
      <c r="H17" s="416">
        <f>H15+H16</f>
        <v>382.97</v>
      </c>
      <c r="I17" s="416"/>
      <c r="J17" s="416"/>
      <c r="K17" s="416"/>
    </row>
    <row r="18" spans="1:17" ht="14.25" customHeight="1" x14ac:dyDescent="0.25">
      <c r="A18" s="417"/>
      <c r="B18" s="417"/>
      <c r="C18" s="417"/>
      <c r="D18" s="417"/>
      <c r="E18" s="417"/>
      <c r="F18" s="417"/>
      <c r="G18" s="417"/>
      <c r="H18" s="417"/>
      <c r="I18" s="417"/>
      <c r="J18" s="417"/>
      <c r="K18" s="417"/>
    </row>
    <row r="19" spans="1:17" ht="17.25" customHeight="1" x14ac:dyDescent="0.25">
      <c r="A19" s="402" t="s">
        <v>65</v>
      </c>
      <c r="B19" s="402"/>
      <c r="C19" s="402"/>
      <c r="D19" s="402"/>
      <c r="E19" s="402"/>
      <c r="F19" s="402"/>
      <c r="G19" s="402"/>
      <c r="H19" s="402"/>
      <c r="I19" s="402"/>
      <c r="J19" s="402"/>
      <c r="K19" s="402"/>
    </row>
    <row r="20" spans="1:17" ht="17.25" customHeight="1" x14ac:dyDescent="0.25">
      <c r="A20" s="419" t="s">
        <v>149</v>
      </c>
      <c r="B20" s="419"/>
      <c r="C20" s="419"/>
      <c r="D20" s="419"/>
      <c r="E20" s="419"/>
      <c r="F20" s="419"/>
      <c r="G20" s="419"/>
      <c r="H20" s="420" t="s">
        <v>21</v>
      </c>
      <c r="I20" s="420"/>
      <c r="J20" s="420"/>
      <c r="K20" s="420"/>
    </row>
    <row r="21" spans="1:17" ht="17.25" customHeight="1" x14ac:dyDescent="0.25">
      <c r="A21" s="421" t="s">
        <v>194</v>
      </c>
      <c r="B21" s="421"/>
      <c r="C21" s="421"/>
      <c r="D21" s="421"/>
      <c r="E21" s="421"/>
      <c r="F21" s="421"/>
      <c r="G21" s="421"/>
      <c r="H21" s="422">
        <f>I7</f>
        <v>21.9</v>
      </c>
      <c r="I21" s="422"/>
      <c r="J21" s="422"/>
      <c r="K21" s="422"/>
    </row>
    <row r="22" spans="1:17" ht="17.25" customHeight="1" x14ac:dyDescent="0.25">
      <c r="A22" s="421" t="s">
        <v>147</v>
      </c>
      <c r="B22" s="421"/>
      <c r="C22" s="421"/>
      <c r="D22" s="421"/>
      <c r="E22" s="421"/>
      <c r="F22" s="421"/>
      <c r="G22" s="421"/>
      <c r="H22" s="422">
        <v>0</v>
      </c>
      <c r="I22" s="422"/>
      <c r="J22" s="422"/>
      <c r="K22" s="422"/>
    </row>
    <row r="23" spans="1:17" ht="17.25" customHeight="1" x14ac:dyDescent="0.25">
      <c r="A23" s="419" t="s">
        <v>66</v>
      </c>
      <c r="B23" s="419"/>
      <c r="C23" s="419"/>
      <c r="D23" s="419"/>
      <c r="E23" s="419"/>
      <c r="F23" s="419"/>
      <c r="G23" s="419"/>
      <c r="H23" s="435">
        <f>SUM(H21:K22)</f>
        <v>21.9</v>
      </c>
      <c r="I23" s="435"/>
      <c r="J23" s="435"/>
      <c r="K23" s="435"/>
    </row>
    <row r="24" spans="1:17" s="153" customFormat="1" ht="14.25" customHeight="1" x14ac:dyDescent="0.25">
      <c r="A24" s="151"/>
      <c r="B24" s="151"/>
      <c r="C24" s="151"/>
      <c r="D24" s="151"/>
      <c r="E24" s="151"/>
      <c r="F24" s="151"/>
      <c r="G24" s="151"/>
      <c r="H24" s="152"/>
      <c r="I24" s="152"/>
      <c r="J24" s="152"/>
      <c r="K24" s="152"/>
      <c r="L24" s="142"/>
    </row>
    <row r="25" spans="1:17" s="139" customFormat="1" ht="17.25" customHeight="1" x14ac:dyDescent="0.25">
      <c r="A25" s="418" t="s">
        <v>150</v>
      </c>
      <c r="B25" s="418"/>
      <c r="C25" s="418"/>
      <c r="D25" s="418"/>
      <c r="E25" s="418"/>
      <c r="F25" s="418"/>
      <c r="G25" s="418"/>
      <c r="H25" s="418"/>
      <c r="I25" s="418"/>
      <c r="J25" s="418"/>
      <c r="K25" s="418"/>
      <c r="P25" s="162"/>
      <c r="Q25" s="163"/>
    </row>
    <row r="26" spans="1:17" s="139" customFormat="1" ht="29.25" customHeight="1" x14ac:dyDescent="0.25">
      <c r="A26" s="418" t="s">
        <v>23</v>
      </c>
      <c r="B26" s="418"/>
      <c r="C26" s="418"/>
      <c r="D26" s="418"/>
      <c r="E26" s="418"/>
      <c r="F26" s="418"/>
      <c r="G26" s="418"/>
      <c r="H26" s="418"/>
      <c r="I26" s="418"/>
      <c r="J26" s="418"/>
      <c r="K26" s="418"/>
      <c r="P26" s="165"/>
      <c r="Q26" s="166"/>
    </row>
    <row r="27" spans="1:17" s="139" customFormat="1" ht="17.25" customHeight="1" x14ac:dyDescent="0.25">
      <c r="A27" s="436" t="s">
        <v>5</v>
      </c>
      <c r="B27" s="436"/>
      <c r="C27" s="436"/>
      <c r="D27" s="436"/>
      <c r="E27" s="436"/>
      <c r="F27" s="436"/>
      <c r="G27" s="436"/>
      <c r="H27" s="436"/>
      <c r="I27" s="436"/>
      <c r="J27" s="436"/>
      <c r="K27" s="436"/>
      <c r="P27" s="167"/>
      <c r="Q27" s="168"/>
    </row>
    <row r="28" spans="1:17" ht="17.25" customHeight="1" x14ac:dyDescent="0.25">
      <c r="A28" s="164" t="s">
        <v>24</v>
      </c>
      <c r="B28" s="418" t="s">
        <v>153</v>
      </c>
      <c r="C28" s="418"/>
      <c r="D28" s="418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65"/>
      <c r="Q28" s="166"/>
    </row>
    <row r="29" spans="1:17" ht="15.95" customHeight="1" x14ac:dyDescent="0.25">
      <c r="A29" s="169" t="s">
        <v>25</v>
      </c>
      <c r="B29" s="426">
        <v>0.08</v>
      </c>
      <c r="C29" s="426"/>
      <c r="D29" s="426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70"/>
      <c r="Q29" s="171"/>
    </row>
    <row r="30" spans="1:17" ht="15.95" customHeight="1" x14ac:dyDescent="0.25">
      <c r="A30" s="169" t="s">
        <v>26</v>
      </c>
      <c r="B30" s="426">
        <v>0.09</v>
      </c>
      <c r="C30" s="426"/>
      <c r="D30" s="426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70"/>
      <c r="Q30" s="171"/>
    </row>
    <row r="31" spans="1:17" ht="15.95" customHeight="1" x14ac:dyDescent="0.25">
      <c r="A31" s="169" t="s">
        <v>27</v>
      </c>
      <c r="B31" s="426">
        <v>0.11</v>
      </c>
      <c r="C31" s="426"/>
      <c r="D31" s="426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70"/>
      <c r="Q31" s="171"/>
    </row>
    <row r="32" spans="1:17" ht="15.95" customHeight="1" x14ac:dyDescent="0.25">
      <c r="A32" s="178"/>
      <c r="B32" s="179"/>
      <c r="C32" s="179"/>
      <c r="D32" s="17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80"/>
      <c r="Q32" s="180"/>
    </row>
    <row r="33" spans="1:17" ht="17.25" customHeight="1" x14ac:dyDescent="0.25">
      <c r="A33" s="411" t="s">
        <v>406</v>
      </c>
      <c r="B33" s="411"/>
      <c r="C33" s="411"/>
      <c r="D33" s="411"/>
      <c r="E33" s="411"/>
      <c r="F33" s="411"/>
      <c r="G33" s="411"/>
      <c r="H33" s="411"/>
      <c r="I33" s="411"/>
      <c r="J33" s="411"/>
      <c r="K33" s="411"/>
      <c r="L33" s="139"/>
      <c r="M33" s="139"/>
      <c r="N33" s="139"/>
      <c r="O33" s="139"/>
      <c r="P33" s="180"/>
      <c r="Q33" s="180"/>
    </row>
    <row r="34" spans="1:17" ht="17.25" customHeight="1" x14ac:dyDescent="0.25">
      <c r="A34" s="262" t="s">
        <v>404</v>
      </c>
      <c r="B34" s="264" t="s">
        <v>154</v>
      </c>
      <c r="C34" s="430" t="s">
        <v>405</v>
      </c>
      <c r="D34" s="431"/>
      <c r="E34" s="432"/>
      <c r="G34" s="139"/>
      <c r="H34" s="139"/>
      <c r="I34" s="139"/>
      <c r="J34" s="139"/>
      <c r="K34" s="139"/>
      <c r="L34" s="139"/>
      <c r="M34" s="139"/>
      <c r="N34" s="139"/>
      <c r="O34" s="139"/>
      <c r="P34" s="180"/>
      <c r="Q34" s="180"/>
    </row>
    <row r="35" spans="1:17" ht="17.25" customHeight="1" x14ac:dyDescent="0.25">
      <c r="A35" s="263" t="s">
        <v>152</v>
      </c>
      <c r="B35" s="265" t="s">
        <v>156</v>
      </c>
      <c r="C35" s="433"/>
      <c r="D35" s="433"/>
      <c r="E35" s="434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</row>
    <row r="36" spans="1:17" ht="23.25" customHeight="1" x14ac:dyDescent="0.25">
      <c r="A36" s="263" t="s">
        <v>155</v>
      </c>
      <c r="B36" s="266">
        <v>7.4999999999999997E-2</v>
      </c>
      <c r="C36" s="423">
        <v>142.80000000000001</v>
      </c>
      <c r="D36" s="424"/>
      <c r="E36" s="425"/>
      <c r="G36" s="139"/>
      <c r="H36" s="139"/>
      <c r="I36" s="139"/>
      <c r="J36" s="139"/>
      <c r="K36" s="139"/>
      <c r="L36" s="139"/>
      <c r="M36" s="139"/>
      <c r="N36" s="139"/>
      <c r="O36" s="139"/>
      <c r="P36" s="172"/>
      <c r="Q36" s="173"/>
    </row>
    <row r="37" spans="1:17" ht="17.25" customHeight="1" x14ac:dyDescent="0.25">
      <c r="A37" s="263" t="s">
        <v>151</v>
      </c>
      <c r="B37" s="267">
        <v>0.15</v>
      </c>
      <c r="C37" s="423">
        <v>354.8</v>
      </c>
      <c r="D37" s="424"/>
      <c r="E37" s="425"/>
      <c r="G37" s="139"/>
      <c r="H37" s="139"/>
      <c r="I37" s="139"/>
      <c r="J37" s="139"/>
      <c r="K37" s="139"/>
      <c r="L37" s="139"/>
      <c r="M37" s="139"/>
      <c r="N37" s="139"/>
      <c r="O37" s="139"/>
      <c r="P37" s="174"/>
      <c r="Q37" s="175"/>
    </row>
    <row r="38" spans="1:17" ht="17.25" customHeight="1" x14ac:dyDescent="0.25">
      <c r="A38" s="263" t="s">
        <v>157</v>
      </c>
      <c r="B38" s="266">
        <v>0.22500000000000001</v>
      </c>
      <c r="C38" s="423">
        <v>636.13</v>
      </c>
      <c r="D38" s="424"/>
      <c r="E38" s="425"/>
      <c r="G38" s="139"/>
      <c r="H38" s="139"/>
      <c r="I38" s="139"/>
      <c r="J38" s="139"/>
      <c r="K38" s="139"/>
      <c r="L38" s="139"/>
      <c r="M38" s="139"/>
      <c r="N38" s="139"/>
      <c r="O38" s="139"/>
      <c r="P38" s="176"/>
      <c r="Q38" s="177"/>
    </row>
    <row r="39" spans="1:17" ht="17.25" customHeight="1" x14ac:dyDescent="0.25">
      <c r="A39" s="263" t="s">
        <v>158</v>
      </c>
      <c r="B39" s="266">
        <v>0.27500000000000002</v>
      </c>
      <c r="C39" s="423">
        <v>869.36</v>
      </c>
      <c r="D39" s="424"/>
      <c r="E39" s="425"/>
      <c r="G39" s="139"/>
      <c r="H39" s="139"/>
      <c r="I39" s="139"/>
      <c r="J39" s="139"/>
      <c r="K39" s="139"/>
      <c r="L39" s="139"/>
      <c r="M39" s="139"/>
      <c r="N39" s="139"/>
      <c r="O39" s="139"/>
      <c r="P39" s="176"/>
      <c r="Q39" s="177"/>
    </row>
    <row r="40" spans="1:17" ht="17.25" customHeight="1" x14ac:dyDescent="0.25">
      <c r="A40"/>
      <c r="B40"/>
      <c r="C40"/>
      <c r="D40"/>
      <c r="E40"/>
      <c r="F40"/>
      <c r="G40"/>
      <c r="H40"/>
      <c r="I40"/>
      <c r="J40"/>
      <c r="K40"/>
      <c r="L40" s="139"/>
      <c r="M40" s="139"/>
      <c r="N40" s="139"/>
      <c r="O40" s="139"/>
      <c r="P40" s="176"/>
      <c r="Q40" s="177"/>
    </row>
    <row r="41" spans="1:17" ht="17.25" customHeight="1" x14ac:dyDescent="0.25">
      <c r="A41"/>
      <c r="B41"/>
      <c r="C41"/>
      <c r="D41"/>
      <c r="E41"/>
      <c r="F41"/>
      <c r="G41"/>
      <c r="H41"/>
      <c r="I41"/>
      <c r="J41"/>
      <c r="K41"/>
      <c r="L41" s="139"/>
      <c r="M41" s="139"/>
      <c r="N41" s="139"/>
      <c r="O41" s="139"/>
      <c r="P41" s="176"/>
      <c r="Q41" s="177"/>
    </row>
    <row r="42" spans="1:17" ht="17.25" customHeight="1" x14ac:dyDescent="0.25">
      <c r="A42"/>
      <c r="B42"/>
      <c r="C42"/>
      <c r="D42"/>
      <c r="E42"/>
      <c r="F42"/>
      <c r="G42"/>
      <c r="H42"/>
      <c r="I42"/>
      <c r="J42"/>
      <c r="K42"/>
    </row>
    <row r="43" spans="1:17" ht="17.25" customHeight="1" x14ac:dyDescent="0.25">
      <c r="A43" s="182"/>
      <c r="B43" s="181"/>
      <c r="C43" s="181"/>
    </row>
    <row r="44" spans="1:17" ht="17.25" customHeight="1" x14ac:dyDescent="0.25">
      <c r="A44" s="139"/>
      <c r="B44" s="139"/>
    </row>
    <row r="45" spans="1:17" ht="17.25" customHeight="1" x14ac:dyDescent="0.25">
      <c r="A45" s="139"/>
      <c r="B45" s="139"/>
    </row>
    <row r="46" spans="1:17" ht="17.25" customHeight="1" x14ac:dyDescent="0.25">
      <c r="A46" s="139"/>
      <c r="B46" s="139"/>
    </row>
    <row r="47" spans="1:17" ht="17.25" customHeight="1" x14ac:dyDescent="0.25">
      <c r="A47" s="139"/>
      <c r="B47" s="139"/>
    </row>
    <row r="48" spans="1:17" ht="17.25" customHeight="1" x14ac:dyDescent="0.25">
      <c r="A48" s="139"/>
      <c r="B48" s="139"/>
    </row>
    <row r="49" spans="1:2" ht="17.25" customHeight="1" x14ac:dyDescent="0.25">
      <c r="A49" s="139"/>
      <c r="B49" s="139"/>
    </row>
    <row r="50" spans="1:2" ht="17.25" customHeight="1" x14ac:dyDescent="0.25">
      <c r="A50" s="139"/>
      <c r="B50" s="139"/>
    </row>
  </sheetData>
  <mergeCells count="42">
    <mergeCell ref="A9:F9"/>
    <mergeCell ref="G9:L9"/>
    <mergeCell ref="A1:L1"/>
    <mergeCell ref="A2:L2"/>
    <mergeCell ref="A3:H3"/>
    <mergeCell ref="A7:B7"/>
    <mergeCell ref="A8:L8"/>
    <mergeCell ref="A19:K19"/>
    <mergeCell ref="A10:F10"/>
    <mergeCell ref="G10:L10"/>
    <mergeCell ref="A13:K13"/>
    <mergeCell ref="A14:G14"/>
    <mergeCell ref="H14:K14"/>
    <mergeCell ref="A15:G15"/>
    <mergeCell ref="H15:K15"/>
    <mergeCell ref="A16:G16"/>
    <mergeCell ref="H16:K16"/>
    <mergeCell ref="A17:G17"/>
    <mergeCell ref="H17:K17"/>
    <mergeCell ref="A18:K18"/>
    <mergeCell ref="A20:G20"/>
    <mergeCell ref="H20:K20"/>
    <mergeCell ref="A21:G21"/>
    <mergeCell ref="H21:K21"/>
    <mergeCell ref="A22:G22"/>
    <mergeCell ref="H22:K22"/>
    <mergeCell ref="A23:G23"/>
    <mergeCell ref="H23:K23"/>
    <mergeCell ref="A25:K25"/>
    <mergeCell ref="A26:K26"/>
    <mergeCell ref="A27:K27"/>
    <mergeCell ref="B28:D28"/>
    <mergeCell ref="B29:D29"/>
    <mergeCell ref="B30:D30"/>
    <mergeCell ref="B31:D31"/>
    <mergeCell ref="A33:K33"/>
    <mergeCell ref="C39:E39"/>
    <mergeCell ref="C34:E34"/>
    <mergeCell ref="C35:E35"/>
    <mergeCell ref="C36:E36"/>
    <mergeCell ref="C37:E37"/>
    <mergeCell ref="C38:E38"/>
  </mergeCells>
  <pageMargins left="0.51181102362204722" right="0.51181102362204722" top="0.78740157480314965" bottom="0.78740157480314965" header="0.31496062992125984" footer="0.31496062992125984"/>
  <pageSetup paperSize="9" scale="63" orientation="landscape" r:id="rId1"/>
  <headerFooter>
    <oddHeader>&amp;L&amp;G&amp;C&amp;"Arial,Normal"ALDEIAS INFANTIS SOS BRASIL
RUA PROFESSORA CACILDA PEDROSO Nº 600 - ALVORADA I
CEP. 69.048-340 - MANAUS/ AM</oddHead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R51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S10" sqref="S10"/>
    </sheetView>
  </sheetViews>
  <sheetFormatPr defaultRowHeight="17.25" customHeight="1" x14ac:dyDescent="0.25"/>
  <cols>
    <col min="1" max="1" width="35.85546875" style="142" customWidth="1"/>
    <col min="2" max="2" width="27.42578125" style="142" bestFit="1" customWidth="1"/>
    <col min="3" max="3" width="13.42578125" style="142" customWidth="1"/>
    <col min="4" max="4" width="12.42578125" style="142" customWidth="1"/>
    <col min="5" max="5" width="9.28515625" style="142" customWidth="1"/>
    <col min="6" max="6" width="12.28515625" style="142" customWidth="1"/>
    <col min="7" max="7" width="7.85546875" style="142" customWidth="1"/>
    <col min="8" max="8" width="12" style="142" customWidth="1"/>
    <col min="9" max="9" width="10.7109375" style="142" customWidth="1"/>
    <col min="10" max="10" width="9.7109375" style="142" customWidth="1"/>
    <col min="11" max="11" width="12.42578125" style="142" bestFit="1" customWidth="1"/>
    <col min="12" max="12" width="16" style="142" customWidth="1"/>
    <col min="13" max="13" width="0.140625" style="142" customWidth="1"/>
    <col min="14" max="14" width="6.140625" style="142" customWidth="1"/>
    <col min="15" max="15" width="3" style="142" customWidth="1"/>
    <col min="16" max="16" width="0.140625" style="142" hidden="1" customWidth="1"/>
    <col min="17" max="18" width="9.140625" style="142" hidden="1" customWidth="1"/>
    <col min="19" max="16384" width="9.140625" style="142"/>
  </cols>
  <sheetData>
    <row r="1" spans="1:14" ht="37.5" customHeight="1" x14ac:dyDescent="0.3">
      <c r="A1" s="401" t="s">
        <v>12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</row>
    <row r="2" spans="1:14" ht="17.25" customHeight="1" x14ac:dyDescent="0.25">
      <c r="A2" s="402" t="s">
        <v>206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143"/>
    </row>
    <row r="3" spans="1:14" ht="22.5" customHeight="1" x14ac:dyDescent="0.25">
      <c r="A3" s="406" t="s">
        <v>13</v>
      </c>
      <c r="B3" s="407"/>
      <c r="C3" s="407"/>
      <c r="D3" s="407"/>
      <c r="E3" s="407"/>
      <c r="F3" s="407"/>
      <c r="G3" s="407"/>
      <c r="H3" s="407"/>
      <c r="I3" s="184" t="s">
        <v>207</v>
      </c>
      <c r="J3" s="185" t="s">
        <v>385</v>
      </c>
      <c r="K3" s="184" t="s">
        <v>164</v>
      </c>
      <c r="L3" s="184">
        <v>2019</v>
      </c>
      <c r="M3" s="144"/>
    </row>
    <row r="4" spans="1:14" s="146" customFormat="1" ht="63.75" x14ac:dyDescent="0.25">
      <c r="A4" s="145" t="s">
        <v>14</v>
      </c>
      <c r="B4" s="145" t="s">
        <v>15</v>
      </c>
      <c r="C4" s="145" t="s">
        <v>161</v>
      </c>
      <c r="D4" s="145" t="s">
        <v>162</v>
      </c>
      <c r="E4" s="145" t="s">
        <v>163</v>
      </c>
      <c r="F4" s="145" t="s">
        <v>203</v>
      </c>
      <c r="G4" s="145" t="s">
        <v>16</v>
      </c>
      <c r="H4" s="145" t="s">
        <v>183</v>
      </c>
      <c r="I4" s="145" t="s">
        <v>17</v>
      </c>
      <c r="J4" s="145" t="s">
        <v>204</v>
      </c>
      <c r="K4" s="156" t="s">
        <v>18</v>
      </c>
      <c r="L4" s="145" t="s">
        <v>182</v>
      </c>
    </row>
    <row r="5" spans="1:14" ht="24" customHeight="1" x14ac:dyDescent="0.25">
      <c r="A5" s="147" t="s">
        <v>229</v>
      </c>
      <c r="B5" s="72" t="s">
        <v>228</v>
      </c>
      <c r="C5" s="158">
        <v>2413.2199999999998</v>
      </c>
      <c r="D5" s="158">
        <f>C5</f>
        <v>2413.2199999999998</v>
      </c>
      <c r="E5" s="135">
        <v>7.0000000000000007E-2</v>
      </c>
      <c r="F5" s="135">
        <f>D5+E5</f>
        <v>2413.29</v>
      </c>
      <c r="G5" s="134">
        <v>0.09</v>
      </c>
      <c r="H5" s="135">
        <v>217.18</v>
      </c>
      <c r="I5" s="135">
        <v>21.9</v>
      </c>
      <c r="J5" s="135">
        <v>0.21</v>
      </c>
      <c r="K5" s="136">
        <f>F5-H5-I5-J5</f>
        <v>2174</v>
      </c>
      <c r="L5" s="137">
        <f>K5+H5+I5</f>
        <v>2413.08</v>
      </c>
      <c r="M5" s="144"/>
    </row>
    <row r="6" spans="1:14" ht="17.25" customHeight="1" x14ac:dyDescent="0.25">
      <c r="A6" s="147" t="s">
        <v>179</v>
      </c>
      <c r="B6" s="72" t="s">
        <v>191</v>
      </c>
      <c r="C6" s="158">
        <v>1842.16</v>
      </c>
      <c r="D6" s="158">
        <f>C6</f>
        <v>1842.16</v>
      </c>
      <c r="E6" s="135">
        <v>0.62</v>
      </c>
      <c r="F6" s="135">
        <f t="shared" ref="F6" si="0">D6+E6</f>
        <v>1842.78</v>
      </c>
      <c r="G6" s="134">
        <v>0.09</v>
      </c>
      <c r="H6" s="135">
        <v>165.79</v>
      </c>
      <c r="I6" s="202">
        <v>0</v>
      </c>
      <c r="J6" s="135">
        <v>0.99</v>
      </c>
      <c r="K6" s="136">
        <f>F6-H6-I6-J6</f>
        <v>1676</v>
      </c>
      <c r="L6" s="137">
        <f>K6+H6+I6</f>
        <v>1841.79</v>
      </c>
      <c r="M6" s="144"/>
    </row>
    <row r="7" spans="1:14" ht="17.25" customHeight="1" x14ac:dyDescent="0.25">
      <c r="A7" s="388" t="s">
        <v>10</v>
      </c>
      <c r="B7" s="388"/>
      <c r="C7" s="183">
        <f>SUM(C5:C6)</f>
        <v>4255.38</v>
      </c>
      <c r="D7" s="154">
        <f>SUM(D5:D6)</f>
        <v>4255.38</v>
      </c>
      <c r="E7" s="154"/>
      <c r="F7" s="154"/>
      <c r="G7" s="154"/>
      <c r="H7" s="159">
        <f>SUM(H5:H6)</f>
        <v>382.97</v>
      </c>
      <c r="I7" s="159">
        <f>SUM(I5:I6)</f>
        <v>21.9</v>
      </c>
      <c r="J7" s="160"/>
      <c r="K7" s="161">
        <f>SUM(K5:K6)</f>
        <v>3850</v>
      </c>
      <c r="L7" s="138">
        <f>SUM(L5:L6)</f>
        <v>4254.87</v>
      </c>
      <c r="M7" s="148"/>
      <c r="N7" s="155"/>
    </row>
    <row r="8" spans="1:14" ht="17.25" customHeight="1" x14ac:dyDescent="0.25">
      <c r="A8" s="403"/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5"/>
    </row>
    <row r="9" spans="1:14" ht="29.25" customHeight="1" x14ac:dyDescent="0.25">
      <c r="A9" s="397" t="s">
        <v>159</v>
      </c>
      <c r="B9" s="398"/>
      <c r="C9" s="398"/>
      <c r="D9" s="398"/>
      <c r="E9" s="398"/>
      <c r="F9" s="399"/>
      <c r="G9" s="400" t="s">
        <v>348</v>
      </c>
      <c r="H9" s="400"/>
      <c r="I9" s="400"/>
      <c r="J9" s="400"/>
      <c r="K9" s="400"/>
      <c r="L9" s="400"/>
    </row>
    <row r="10" spans="1:14" ht="36.75" customHeight="1" x14ac:dyDescent="0.25">
      <c r="A10" s="408" t="s">
        <v>169</v>
      </c>
      <c r="B10" s="409"/>
      <c r="C10" s="409"/>
      <c r="D10" s="409"/>
      <c r="E10" s="409"/>
      <c r="F10" s="410"/>
      <c r="G10" s="389" t="s">
        <v>169</v>
      </c>
      <c r="H10" s="389"/>
      <c r="I10" s="389"/>
      <c r="J10" s="389"/>
      <c r="K10" s="389"/>
      <c r="L10" s="389"/>
    </row>
    <row r="11" spans="1:14" ht="17.45" customHeight="1" x14ac:dyDescent="0.25">
      <c r="A11" s="24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</row>
    <row r="12" spans="1:14" ht="14.25" customHeight="1" x14ac:dyDescent="0.25">
      <c r="A12" s="149"/>
      <c r="B12" s="149"/>
      <c r="C12" s="149"/>
      <c r="D12" s="149"/>
      <c r="E12" s="149"/>
      <c r="F12" s="149"/>
      <c r="G12" s="150"/>
      <c r="H12" s="149"/>
      <c r="I12" s="149"/>
      <c r="J12" s="149"/>
      <c r="K12" s="149"/>
      <c r="L12" s="153"/>
    </row>
    <row r="13" spans="1:14" ht="17.25" customHeight="1" x14ac:dyDescent="0.25">
      <c r="A13" s="411" t="s">
        <v>19</v>
      </c>
      <c r="B13" s="411"/>
      <c r="C13" s="411"/>
      <c r="D13" s="411"/>
      <c r="E13" s="411"/>
      <c r="F13" s="411"/>
      <c r="G13" s="411"/>
      <c r="H13" s="411"/>
      <c r="I13" s="411"/>
      <c r="J13" s="411"/>
      <c r="K13" s="411"/>
    </row>
    <row r="14" spans="1:14" ht="17.25" customHeight="1" x14ac:dyDescent="0.25">
      <c r="A14" s="412" t="s">
        <v>20</v>
      </c>
      <c r="B14" s="412"/>
      <c r="C14" s="412"/>
      <c r="D14" s="412"/>
      <c r="E14" s="412"/>
      <c r="F14" s="412"/>
      <c r="G14" s="412"/>
      <c r="H14" s="413" t="s">
        <v>21</v>
      </c>
      <c r="I14" s="413"/>
      <c r="J14" s="413"/>
      <c r="K14" s="413"/>
    </row>
    <row r="15" spans="1:14" ht="17.25" customHeight="1" x14ac:dyDescent="0.25">
      <c r="A15" s="414" t="s">
        <v>195</v>
      </c>
      <c r="B15" s="414"/>
      <c r="C15" s="414"/>
      <c r="D15" s="414"/>
      <c r="E15" s="414"/>
      <c r="F15" s="414"/>
      <c r="G15" s="414"/>
      <c r="H15" s="415">
        <f>H7</f>
        <v>382.97</v>
      </c>
      <c r="I15" s="415"/>
      <c r="J15" s="415"/>
      <c r="K15" s="415"/>
    </row>
    <row r="16" spans="1:14" ht="17.25" customHeight="1" x14ac:dyDescent="0.25">
      <c r="A16" s="414" t="s">
        <v>146</v>
      </c>
      <c r="B16" s="414"/>
      <c r="C16" s="414"/>
      <c r="D16" s="414"/>
      <c r="E16" s="414"/>
      <c r="F16" s="414"/>
      <c r="G16" s="414"/>
      <c r="H16" s="415">
        <v>0</v>
      </c>
      <c r="I16" s="415"/>
      <c r="J16" s="415"/>
      <c r="K16" s="415"/>
    </row>
    <row r="17" spans="1:17" ht="17.25" customHeight="1" x14ac:dyDescent="0.25">
      <c r="A17" s="412" t="s">
        <v>22</v>
      </c>
      <c r="B17" s="412"/>
      <c r="C17" s="412"/>
      <c r="D17" s="412"/>
      <c r="E17" s="412"/>
      <c r="F17" s="412"/>
      <c r="G17" s="412"/>
      <c r="H17" s="416">
        <f>H15+H16</f>
        <v>382.97</v>
      </c>
      <c r="I17" s="416"/>
      <c r="J17" s="416"/>
      <c r="K17" s="416"/>
    </row>
    <row r="18" spans="1:17" ht="14.25" customHeight="1" x14ac:dyDescent="0.25">
      <c r="A18" s="417"/>
      <c r="B18" s="417"/>
      <c r="C18" s="417"/>
      <c r="D18" s="417"/>
      <c r="E18" s="417"/>
      <c r="F18" s="417"/>
      <c r="G18" s="417"/>
      <c r="H18" s="417"/>
      <c r="I18" s="417"/>
      <c r="J18" s="417"/>
      <c r="K18" s="417"/>
    </row>
    <row r="19" spans="1:17" ht="17.25" customHeight="1" x14ac:dyDescent="0.25">
      <c r="A19" s="402" t="s">
        <v>65</v>
      </c>
      <c r="B19" s="402"/>
      <c r="C19" s="402"/>
      <c r="D19" s="402"/>
      <c r="E19" s="402"/>
      <c r="F19" s="402"/>
      <c r="G19" s="402"/>
      <c r="H19" s="402"/>
      <c r="I19" s="402"/>
      <c r="J19" s="402"/>
      <c r="K19" s="402"/>
    </row>
    <row r="20" spans="1:17" ht="17.25" customHeight="1" x14ac:dyDescent="0.25">
      <c r="A20" s="419" t="s">
        <v>149</v>
      </c>
      <c r="B20" s="419"/>
      <c r="C20" s="419"/>
      <c r="D20" s="419"/>
      <c r="E20" s="419"/>
      <c r="F20" s="419"/>
      <c r="G20" s="419"/>
      <c r="H20" s="420" t="s">
        <v>21</v>
      </c>
      <c r="I20" s="420"/>
      <c r="J20" s="420"/>
      <c r="K20" s="420"/>
    </row>
    <row r="21" spans="1:17" ht="17.25" customHeight="1" x14ac:dyDescent="0.25">
      <c r="A21" s="421" t="s">
        <v>194</v>
      </c>
      <c r="B21" s="421"/>
      <c r="C21" s="421"/>
      <c r="D21" s="421"/>
      <c r="E21" s="421"/>
      <c r="F21" s="421"/>
      <c r="G21" s="421"/>
      <c r="H21" s="422">
        <f>I7</f>
        <v>21.9</v>
      </c>
      <c r="I21" s="422"/>
      <c r="J21" s="422"/>
      <c r="K21" s="422"/>
    </row>
    <row r="22" spans="1:17" ht="17.25" customHeight="1" x14ac:dyDescent="0.25">
      <c r="A22" s="421" t="s">
        <v>147</v>
      </c>
      <c r="B22" s="421"/>
      <c r="C22" s="421"/>
      <c r="D22" s="421"/>
      <c r="E22" s="421"/>
      <c r="F22" s="421"/>
      <c r="G22" s="421"/>
      <c r="H22" s="422">
        <v>0</v>
      </c>
      <c r="I22" s="422"/>
      <c r="J22" s="422"/>
      <c r="K22" s="422"/>
    </row>
    <row r="23" spans="1:17" ht="17.25" customHeight="1" x14ac:dyDescent="0.25">
      <c r="A23" s="419" t="s">
        <v>66</v>
      </c>
      <c r="B23" s="419"/>
      <c r="C23" s="419"/>
      <c r="D23" s="419"/>
      <c r="E23" s="419"/>
      <c r="F23" s="419"/>
      <c r="G23" s="419"/>
      <c r="H23" s="435">
        <f>SUM(H21:K22)</f>
        <v>21.9</v>
      </c>
      <c r="I23" s="435"/>
      <c r="J23" s="435"/>
      <c r="K23" s="435"/>
    </row>
    <row r="24" spans="1:17" s="153" customFormat="1" ht="14.25" customHeight="1" x14ac:dyDescent="0.25">
      <c r="A24" s="151"/>
      <c r="B24" s="151"/>
      <c r="C24" s="151"/>
      <c r="D24" s="151"/>
      <c r="E24" s="151"/>
      <c r="F24" s="151"/>
      <c r="G24" s="151"/>
      <c r="H24" s="152"/>
      <c r="I24" s="152"/>
      <c r="J24" s="152"/>
      <c r="K24" s="152"/>
      <c r="L24" s="142"/>
    </row>
    <row r="25" spans="1:17" s="139" customFormat="1" ht="17.25" customHeight="1" x14ac:dyDescent="0.25">
      <c r="A25" s="418" t="s">
        <v>150</v>
      </c>
      <c r="B25" s="418"/>
      <c r="C25" s="418"/>
      <c r="D25" s="418"/>
      <c r="E25" s="418"/>
      <c r="F25" s="418"/>
      <c r="G25" s="418"/>
      <c r="H25" s="418"/>
      <c r="I25" s="418"/>
      <c r="J25" s="418"/>
      <c r="K25" s="418"/>
      <c r="P25" s="162"/>
      <c r="Q25" s="163"/>
    </row>
    <row r="26" spans="1:17" s="139" customFormat="1" ht="50.25" customHeight="1" x14ac:dyDescent="0.25">
      <c r="A26" s="440" t="s">
        <v>399</v>
      </c>
      <c r="B26" s="440"/>
      <c r="C26" s="440"/>
      <c r="D26" s="440"/>
      <c r="E26" s="440"/>
      <c r="F26" s="440"/>
      <c r="G26" s="440"/>
      <c r="H26" s="440"/>
      <c r="I26" s="440"/>
      <c r="J26" s="440"/>
      <c r="K26" s="440"/>
      <c r="L26"/>
      <c r="M26"/>
      <c r="N26"/>
      <c r="O26"/>
      <c r="P26" s="165"/>
      <c r="Q26" s="166"/>
    </row>
    <row r="27" spans="1:17" s="139" customFormat="1" ht="17.25" customHeight="1" x14ac:dyDescent="0.25">
      <c r="A27" s="436" t="s">
        <v>5</v>
      </c>
      <c r="B27" s="436"/>
      <c r="C27" s="436"/>
      <c r="D27" s="436"/>
      <c r="E27" s="436"/>
      <c r="F27" s="436"/>
      <c r="G27" s="436"/>
      <c r="H27" s="436"/>
      <c r="I27" s="436"/>
      <c r="J27" s="436"/>
      <c r="K27" s="436"/>
      <c r="P27" s="167"/>
      <c r="Q27" s="168"/>
    </row>
    <row r="28" spans="1:17" ht="17.25" customHeight="1" x14ac:dyDescent="0.25">
      <c r="A28" s="260" t="s">
        <v>24</v>
      </c>
      <c r="B28" s="441" t="s">
        <v>153</v>
      </c>
      <c r="C28" s="442"/>
      <c r="D28" s="443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65"/>
      <c r="Q28" s="166"/>
    </row>
    <row r="29" spans="1:17" ht="15.95" customHeight="1" x14ac:dyDescent="0.25">
      <c r="A29" s="261" t="s">
        <v>400</v>
      </c>
      <c r="B29" s="437">
        <v>0.08</v>
      </c>
      <c r="C29" s="438"/>
      <c r="D29" s="4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70"/>
      <c r="Q29" s="171"/>
    </row>
    <row r="30" spans="1:17" ht="15.95" customHeight="1" x14ac:dyDescent="0.25">
      <c r="A30" s="261" t="s">
        <v>401</v>
      </c>
      <c r="B30" s="437">
        <v>0.09</v>
      </c>
      <c r="C30" s="438"/>
      <c r="D30" s="4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70"/>
      <c r="Q30" s="171"/>
    </row>
    <row r="31" spans="1:17" ht="15.95" customHeight="1" x14ac:dyDescent="0.25">
      <c r="A31" s="261" t="s">
        <v>402</v>
      </c>
      <c r="B31" s="437">
        <v>0.11</v>
      </c>
      <c r="C31" s="438"/>
      <c r="D31" s="4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70"/>
      <c r="Q31" s="171"/>
    </row>
    <row r="32" spans="1:17" ht="15.95" customHeight="1" x14ac:dyDescent="0.25">
      <c r="A32" s="178"/>
      <c r="B32" s="179"/>
      <c r="C32" s="179"/>
      <c r="D32" s="17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80"/>
      <c r="Q32" s="180"/>
    </row>
    <row r="33" spans="1:17" ht="17.25" customHeight="1" x14ac:dyDescent="0.25">
      <c r="A33" s="411" t="s">
        <v>403</v>
      </c>
      <c r="B33" s="411"/>
      <c r="C33" s="411"/>
      <c r="D33" s="411"/>
      <c r="E33" s="411"/>
      <c r="F33" s="411"/>
      <c r="G33" s="411"/>
      <c r="H33" s="411"/>
      <c r="I33" s="411"/>
      <c r="J33" s="411"/>
      <c r="K33" s="411"/>
      <c r="L33"/>
      <c r="M33"/>
      <c r="N33"/>
      <c r="O33"/>
      <c r="P33" s="180"/>
      <c r="Q33" s="180"/>
    </row>
    <row r="34" spans="1:17" ht="17.25" customHeight="1" x14ac:dyDescent="0.25">
      <c r="A34" s="262" t="s">
        <v>404</v>
      </c>
      <c r="B34" s="264" t="s">
        <v>154</v>
      </c>
      <c r="C34" s="430" t="s">
        <v>405</v>
      </c>
      <c r="D34" s="431"/>
      <c r="E34" s="432"/>
      <c r="G34"/>
      <c r="H34"/>
      <c r="I34"/>
      <c r="J34"/>
      <c r="K34"/>
      <c r="L34"/>
      <c r="M34"/>
      <c r="N34"/>
      <c r="O34"/>
      <c r="P34" s="180"/>
      <c r="Q34" s="180"/>
    </row>
    <row r="35" spans="1:17" ht="17.25" customHeight="1" x14ac:dyDescent="0.25">
      <c r="A35" s="263" t="s">
        <v>152</v>
      </c>
      <c r="B35" s="265" t="s">
        <v>156</v>
      </c>
      <c r="C35" s="433"/>
      <c r="D35" s="433"/>
      <c r="E35" s="434"/>
      <c r="G35"/>
      <c r="H35"/>
      <c r="I35"/>
      <c r="J35"/>
      <c r="K35"/>
      <c r="L35"/>
      <c r="M35"/>
      <c r="N35"/>
      <c r="O35"/>
      <c r="P35" s="139"/>
      <c r="Q35" s="139"/>
    </row>
    <row r="36" spans="1:17" ht="23.25" customHeight="1" x14ac:dyDescent="0.25">
      <c r="A36" s="263" t="s">
        <v>155</v>
      </c>
      <c r="B36" s="266">
        <v>7.4999999999999997E-2</v>
      </c>
      <c r="C36" s="423">
        <v>142.80000000000001</v>
      </c>
      <c r="D36" s="424"/>
      <c r="E36" s="425"/>
      <c r="G36"/>
      <c r="H36"/>
      <c r="I36"/>
      <c r="J36"/>
      <c r="K36"/>
      <c r="L36"/>
      <c r="M36"/>
      <c r="N36"/>
      <c r="O36"/>
      <c r="P36" s="172"/>
      <c r="Q36" s="173"/>
    </row>
    <row r="37" spans="1:17" ht="17.25" customHeight="1" x14ac:dyDescent="0.25">
      <c r="A37" s="263" t="s">
        <v>151</v>
      </c>
      <c r="B37" s="267">
        <v>0.15</v>
      </c>
      <c r="C37" s="423">
        <v>354.8</v>
      </c>
      <c r="D37" s="424"/>
      <c r="E37" s="425"/>
      <c r="G37"/>
      <c r="H37"/>
      <c r="I37"/>
      <c r="J37"/>
      <c r="K37"/>
      <c r="L37"/>
      <c r="M37"/>
      <c r="N37"/>
      <c r="O37"/>
      <c r="P37" s="174"/>
      <c r="Q37" s="175"/>
    </row>
    <row r="38" spans="1:17" ht="17.25" customHeight="1" x14ac:dyDescent="0.25">
      <c r="A38" s="263" t="s">
        <v>157</v>
      </c>
      <c r="B38" s="266">
        <v>0.22500000000000001</v>
      </c>
      <c r="C38" s="423">
        <v>636.13</v>
      </c>
      <c r="D38" s="424"/>
      <c r="E38" s="425"/>
      <c r="G38"/>
      <c r="H38"/>
      <c r="I38"/>
      <c r="J38"/>
      <c r="K38"/>
      <c r="L38"/>
      <c r="M38"/>
      <c r="N38"/>
      <c r="O38"/>
      <c r="P38" s="176"/>
      <c r="Q38" s="177"/>
    </row>
    <row r="39" spans="1:17" ht="17.25" customHeight="1" x14ac:dyDescent="0.25">
      <c r="A39" s="263" t="s">
        <v>158</v>
      </c>
      <c r="B39" s="266">
        <v>0.27500000000000002</v>
      </c>
      <c r="C39" s="423">
        <v>869.36</v>
      </c>
      <c r="D39" s="424"/>
      <c r="E39" s="425"/>
      <c r="G39"/>
      <c r="H39"/>
      <c r="I39"/>
      <c r="J39"/>
      <c r="K39"/>
      <c r="L39"/>
      <c r="M39"/>
      <c r="N39"/>
      <c r="O39"/>
      <c r="P39" s="176"/>
      <c r="Q39" s="177"/>
    </row>
    <row r="40" spans="1:17" ht="17.25" customHeight="1" x14ac:dyDescent="0.25">
      <c r="A40" s="139"/>
      <c r="B40"/>
      <c r="C40" s="139"/>
      <c r="D40" s="139"/>
      <c r="E40" s="139"/>
      <c r="G40"/>
      <c r="H40"/>
      <c r="I40"/>
      <c r="J40"/>
      <c r="K40"/>
      <c r="L40"/>
      <c r="M40"/>
      <c r="N40"/>
      <c r="O40"/>
      <c r="P40" s="176"/>
      <c r="Q40" s="177"/>
    </row>
    <row r="41" spans="1:17" ht="17.2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176"/>
      <c r="Q41" s="177"/>
    </row>
    <row r="42" spans="1:17" ht="17.2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7" ht="17.25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7" ht="17.25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7" ht="17.25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7" ht="44.25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7" ht="17.25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7" ht="17.25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7.25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7.2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7.25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</sheetData>
  <mergeCells count="42">
    <mergeCell ref="C34:E34"/>
    <mergeCell ref="C36:E36"/>
    <mergeCell ref="C37:E37"/>
    <mergeCell ref="C38:E38"/>
    <mergeCell ref="C39:E39"/>
    <mergeCell ref="C35:E35"/>
    <mergeCell ref="B29:D29"/>
    <mergeCell ref="B30:D30"/>
    <mergeCell ref="B31:D31"/>
    <mergeCell ref="A33:K33"/>
    <mergeCell ref="A23:G23"/>
    <mergeCell ref="H23:K23"/>
    <mergeCell ref="A25:K25"/>
    <mergeCell ref="A26:K26"/>
    <mergeCell ref="A27:K27"/>
    <mergeCell ref="B28:D28"/>
    <mergeCell ref="A20:G20"/>
    <mergeCell ref="H20:K20"/>
    <mergeCell ref="A21:G21"/>
    <mergeCell ref="H21:K21"/>
    <mergeCell ref="A22:G22"/>
    <mergeCell ref="H22:K22"/>
    <mergeCell ref="A19:K19"/>
    <mergeCell ref="A10:F10"/>
    <mergeCell ref="G10:L10"/>
    <mergeCell ref="A13:K13"/>
    <mergeCell ref="A14:G14"/>
    <mergeCell ref="H14:K14"/>
    <mergeCell ref="A15:G15"/>
    <mergeCell ref="H15:K15"/>
    <mergeCell ref="A16:G16"/>
    <mergeCell ref="H16:K16"/>
    <mergeCell ref="A17:G17"/>
    <mergeCell ref="H17:K17"/>
    <mergeCell ref="A18:K18"/>
    <mergeCell ref="A9:F9"/>
    <mergeCell ref="G9:L9"/>
    <mergeCell ref="A1:L1"/>
    <mergeCell ref="A2:L2"/>
    <mergeCell ref="A3:H3"/>
    <mergeCell ref="A7:B7"/>
    <mergeCell ref="A8:L8"/>
  </mergeCells>
  <pageMargins left="0.51181102362204722" right="0.51181102362204722" top="0.78740157480314965" bottom="0.78740157480314965" header="0.31496062992125984" footer="0.31496062992125984"/>
  <pageSetup paperSize="9" scale="61" orientation="landscape" r:id="rId1"/>
  <headerFooter>
    <oddHeader>&amp;L&amp;G&amp;C&amp;"Arial,Normal"ALDEIAS INFANTIS SOS BRASIL
RUA PROFESSORA CACILDA PEDROSO Nº 600 - ALVORADA I
CEP. 69.048-340 - MANAUS/ AM</oddHeader>
  </headerFooter>
  <legacy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U51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5" sqref="M5"/>
    </sheetView>
  </sheetViews>
  <sheetFormatPr defaultRowHeight="17.25" customHeight="1" x14ac:dyDescent="0.25"/>
  <cols>
    <col min="1" max="1" width="35.85546875" style="142" customWidth="1"/>
    <col min="2" max="2" width="27.42578125" style="142" bestFit="1" customWidth="1"/>
    <col min="3" max="3" width="13.42578125" style="142" customWidth="1"/>
    <col min="4" max="4" width="12.42578125" style="142" customWidth="1"/>
    <col min="5" max="5" width="9.28515625" style="142" customWidth="1"/>
    <col min="6" max="6" width="12.28515625" style="142" customWidth="1"/>
    <col min="7" max="7" width="7.85546875" style="142" customWidth="1"/>
    <col min="8" max="9" width="12" style="142" customWidth="1"/>
    <col min="10" max="10" width="10.7109375" style="142" customWidth="1"/>
    <col min="11" max="11" width="9.7109375" style="142" customWidth="1"/>
    <col min="12" max="12" width="12.42578125" style="142" bestFit="1" customWidth="1"/>
    <col min="13" max="13" width="16" style="142" customWidth="1"/>
    <col min="14" max="14" width="0.140625" style="142" customWidth="1"/>
    <col min="15" max="15" width="6.140625" style="142" customWidth="1"/>
    <col min="16" max="16" width="3" style="142" customWidth="1"/>
    <col min="17" max="17" width="0.140625" style="142" hidden="1" customWidth="1"/>
    <col min="18" max="19" width="9.140625" style="142" hidden="1" customWidth="1"/>
    <col min="20" max="16384" width="9.140625" style="142"/>
  </cols>
  <sheetData>
    <row r="1" spans="1:21" ht="37.5" customHeight="1" x14ac:dyDescent="0.3">
      <c r="A1" s="401" t="s">
        <v>12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</row>
    <row r="2" spans="1:21" ht="17.25" customHeight="1" x14ac:dyDescent="0.25">
      <c r="A2" s="402" t="s">
        <v>206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143"/>
    </row>
    <row r="3" spans="1:21" ht="22.5" customHeight="1" x14ac:dyDescent="0.25">
      <c r="A3" s="406" t="s">
        <v>13</v>
      </c>
      <c r="B3" s="407"/>
      <c r="C3" s="407"/>
      <c r="D3" s="407"/>
      <c r="E3" s="407"/>
      <c r="F3" s="407"/>
      <c r="G3" s="407"/>
      <c r="H3" s="407"/>
      <c r="I3" s="329"/>
      <c r="J3" s="184" t="s">
        <v>207</v>
      </c>
      <c r="K3" s="185" t="s">
        <v>434</v>
      </c>
      <c r="L3" s="184" t="s">
        <v>164</v>
      </c>
      <c r="M3" s="184">
        <v>2019</v>
      </c>
      <c r="N3" s="144"/>
    </row>
    <row r="4" spans="1:21" s="146" customFormat="1" ht="63.75" x14ac:dyDescent="0.25">
      <c r="A4" s="145" t="s">
        <v>14</v>
      </c>
      <c r="B4" s="145" t="s">
        <v>15</v>
      </c>
      <c r="C4" s="145" t="s">
        <v>161</v>
      </c>
      <c r="D4" s="145" t="s">
        <v>162</v>
      </c>
      <c r="E4" s="145" t="s">
        <v>163</v>
      </c>
      <c r="F4" s="145" t="s">
        <v>203</v>
      </c>
      <c r="G4" s="145" t="s">
        <v>16</v>
      </c>
      <c r="H4" s="145" t="s">
        <v>183</v>
      </c>
      <c r="I4" s="145" t="s">
        <v>452</v>
      </c>
      <c r="J4" s="145" t="s">
        <v>17</v>
      </c>
      <c r="K4" s="145" t="s">
        <v>204</v>
      </c>
      <c r="L4" s="156" t="s">
        <v>18</v>
      </c>
      <c r="M4" s="145" t="s">
        <v>182</v>
      </c>
    </row>
    <row r="5" spans="1:21" ht="24" customHeight="1" x14ac:dyDescent="0.25">
      <c r="A5" s="147" t="s">
        <v>229</v>
      </c>
      <c r="B5" s="72" t="s">
        <v>228</v>
      </c>
      <c r="C5" s="158">
        <v>2413.2199999999998</v>
      </c>
      <c r="D5" s="158">
        <f>C5</f>
        <v>2413.2199999999998</v>
      </c>
      <c r="E5" s="135">
        <v>0.93</v>
      </c>
      <c r="F5" s="135">
        <f>D5+E5</f>
        <v>2414.1499999999996</v>
      </c>
      <c r="G5" s="134">
        <v>0.09</v>
      </c>
      <c r="H5" s="135">
        <v>217.18</v>
      </c>
      <c r="I5" s="135">
        <v>0</v>
      </c>
      <c r="J5" s="135">
        <v>21.9</v>
      </c>
      <c r="K5" s="135">
        <v>7.0000000000000007E-2</v>
      </c>
      <c r="L5" s="136">
        <f>F5-H5-J5-K5</f>
        <v>2174.9999999999995</v>
      </c>
      <c r="M5" s="137">
        <f>L5+H5+J5</f>
        <v>2414.0799999999995</v>
      </c>
      <c r="N5" s="144"/>
    </row>
    <row r="6" spans="1:21" ht="17.25" customHeight="1" x14ac:dyDescent="0.25">
      <c r="A6" s="147" t="s">
        <v>179</v>
      </c>
      <c r="B6" s="72" t="s">
        <v>191</v>
      </c>
      <c r="C6" s="158">
        <v>1842.16</v>
      </c>
      <c r="D6" s="158">
        <v>921.08</v>
      </c>
      <c r="E6" s="135">
        <v>0.44</v>
      </c>
      <c r="F6" s="135">
        <f t="shared" ref="F6" si="0">D6+E6</f>
        <v>921.5200000000001</v>
      </c>
      <c r="G6" s="134">
        <v>0.09</v>
      </c>
      <c r="H6" s="135">
        <v>82.9</v>
      </c>
      <c r="I6" s="135">
        <v>110.52</v>
      </c>
      <c r="J6" s="202">
        <v>0</v>
      </c>
      <c r="K6" s="135">
        <v>0.62</v>
      </c>
      <c r="L6" s="136">
        <f>F6-H6-J6-K6</f>
        <v>838.00000000000011</v>
      </c>
      <c r="M6" s="137">
        <f>L6+H6+J6</f>
        <v>920.90000000000009</v>
      </c>
      <c r="N6" s="144"/>
    </row>
    <row r="7" spans="1:21" ht="17.25" customHeight="1" x14ac:dyDescent="0.25">
      <c r="A7" s="388" t="s">
        <v>10</v>
      </c>
      <c r="B7" s="388"/>
      <c r="C7" s="183">
        <f>SUM(C5:C6)</f>
        <v>4255.38</v>
      </c>
      <c r="D7" s="154">
        <f>SUM(D5:D6)</f>
        <v>3334.2999999999997</v>
      </c>
      <c r="E7" s="154"/>
      <c r="F7" s="154"/>
      <c r="G7" s="154"/>
      <c r="H7" s="159">
        <f>SUM(H5:H6)</f>
        <v>300.08000000000004</v>
      </c>
      <c r="I7" s="159">
        <f>SUM(I5:I6)</f>
        <v>110.52</v>
      </c>
      <c r="J7" s="159">
        <f>SUM(J5:J6)</f>
        <v>21.9</v>
      </c>
      <c r="K7" s="160"/>
      <c r="L7" s="161">
        <f>SUM(L5:L6)</f>
        <v>3012.9999999999995</v>
      </c>
      <c r="M7" s="138">
        <f>SUM(M5:M6)</f>
        <v>3334.9799999999996</v>
      </c>
      <c r="N7" s="148"/>
      <c r="O7" s="155"/>
    </row>
    <row r="8" spans="1:21" ht="17.25" customHeight="1" x14ac:dyDescent="0.25">
      <c r="A8" s="403"/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405"/>
    </row>
    <row r="9" spans="1:21" ht="29.25" customHeight="1" x14ac:dyDescent="0.25">
      <c r="A9" s="397" t="s">
        <v>159</v>
      </c>
      <c r="B9" s="398"/>
      <c r="C9" s="398"/>
      <c r="D9" s="398"/>
      <c r="E9" s="398"/>
      <c r="F9" s="399"/>
      <c r="G9" s="400" t="s">
        <v>453</v>
      </c>
      <c r="H9" s="400"/>
      <c r="I9" s="400"/>
      <c r="J9" s="400"/>
      <c r="K9" s="400"/>
      <c r="L9" s="400"/>
      <c r="M9" s="400"/>
      <c r="U9" s="328"/>
    </row>
    <row r="10" spans="1:21" ht="36.75" customHeight="1" x14ac:dyDescent="0.25">
      <c r="A10" s="408" t="s">
        <v>169</v>
      </c>
      <c r="B10" s="409"/>
      <c r="C10" s="409"/>
      <c r="D10" s="409"/>
      <c r="E10" s="409"/>
      <c r="F10" s="410"/>
      <c r="G10" s="389" t="s">
        <v>169</v>
      </c>
      <c r="H10" s="389"/>
      <c r="I10" s="389"/>
      <c r="J10" s="389"/>
      <c r="K10" s="389"/>
      <c r="L10" s="389"/>
      <c r="M10" s="389"/>
      <c r="U10" s="328"/>
    </row>
    <row r="11" spans="1:21" ht="17.45" customHeight="1" x14ac:dyDescent="0.25">
      <c r="A11" s="24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</row>
    <row r="12" spans="1:21" ht="14.25" customHeight="1" x14ac:dyDescent="0.25">
      <c r="A12" s="149"/>
      <c r="B12" s="149"/>
      <c r="C12" s="149"/>
      <c r="D12" s="149"/>
      <c r="E12" s="149"/>
      <c r="F12" s="149"/>
      <c r="G12" s="150"/>
      <c r="H12" s="149"/>
      <c r="I12" s="149"/>
      <c r="J12" s="149"/>
      <c r="K12" s="149"/>
      <c r="L12" s="149"/>
      <c r="M12" s="153"/>
    </row>
    <row r="13" spans="1:21" ht="17.25" customHeight="1" x14ac:dyDescent="0.25">
      <c r="A13" s="411" t="s">
        <v>19</v>
      </c>
      <c r="B13" s="411"/>
      <c r="C13" s="411"/>
      <c r="D13" s="411"/>
      <c r="E13" s="411"/>
      <c r="F13" s="411"/>
      <c r="G13" s="411"/>
      <c r="H13" s="411"/>
      <c r="I13" s="411"/>
      <c r="J13" s="411"/>
      <c r="K13" s="411"/>
      <c r="L13" s="411"/>
    </row>
    <row r="14" spans="1:21" ht="17.25" customHeight="1" x14ac:dyDescent="0.25">
      <c r="A14" s="412" t="s">
        <v>20</v>
      </c>
      <c r="B14" s="412"/>
      <c r="C14" s="412"/>
      <c r="D14" s="412"/>
      <c r="E14" s="412"/>
      <c r="F14" s="412"/>
      <c r="G14" s="412"/>
      <c r="H14" s="413" t="s">
        <v>21</v>
      </c>
      <c r="I14" s="413"/>
      <c r="J14" s="413"/>
      <c r="K14" s="413"/>
      <c r="L14" s="413"/>
    </row>
    <row r="15" spans="1:21" ht="17.25" customHeight="1" x14ac:dyDescent="0.25">
      <c r="A15" s="414" t="s">
        <v>195</v>
      </c>
      <c r="B15" s="414"/>
      <c r="C15" s="414"/>
      <c r="D15" s="414"/>
      <c r="E15" s="414"/>
      <c r="F15" s="414"/>
      <c r="G15" s="414"/>
      <c r="H15" s="415">
        <f>H7</f>
        <v>300.08000000000004</v>
      </c>
      <c r="I15" s="415"/>
      <c r="J15" s="415"/>
      <c r="K15" s="415"/>
      <c r="L15" s="415"/>
    </row>
    <row r="16" spans="1:21" ht="17.25" customHeight="1" x14ac:dyDescent="0.25">
      <c r="A16" s="414" t="s">
        <v>146</v>
      </c>
      <c r="B16" s="414"/>
      <c r="C16" s="414"/>
      <c r="D16" s="414"/>
      <c r="E16" s="414"/>
      <c r="F16" s="414"/>
      <c r="G16" s="414"/>
      <c r="H16" s="415">
        <f>I7</f>
        <v>110.52</v>
      </c>
      <c r="I16" s="415"/>
      <c r="J16" s="415"/>
      <c r="K16" s="415"/>
      <c r="L16" s="415"/>
    </row>
    <row r="17" spans="1:18" ht="17.25" customHeight="1" x14ac:dyDescent="0.25">
      <c r="A17" s="412" t="s">
        <v>22</v>
      </c>
      <c r="B17" s="412"/>
      <c r="C17" s="412"/>
      <c r="D17" s="412"/>
      <c r="E17" s="412"/>
      <c r="F17" s="412"/>
      <c r="G17" s="412"/>
      <c r="H17" s="416">
        <f>H15+H16</f>
        <v>410.6</v>
      </c>
      <c r="I17" s="416"/>
      <c r="J17" s="416"/>
      <c r="K17" s="416"/>
      <c r="L17" s="416"/>
    </row>
    <row r="18" spans="1:18" ht="14.25" customHeight="1" x14ac:dyDescent="0.25">
      <c r="A18" s="417"/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7"/>
    </row>
    <row r="19" spans="1:18" ht="17.25" customHeight="1" x14ac:dyDescent="0.25">
      <c r="A19" s="402" t="s">
        <v>65</v>
      </c>
      <c r="B19" s="402"/>
      <c r="C19" s="402"/>
      <c r="D19" s="402"/>
      <c r="E19" s="402"/>
      <c r="F19" s="402"/>
      <c r="G19" s="402"/>
      <c r="H19" s="402"/>
      <c r="I19" s="402"/>
      <c r="J19" s="402"/>
      <c r="K19" s="402"/>
      <c r="L19" s="402"/>
    </row>
    <row r="20" spans="1:18" ht="17.25" customHeight="1" x14ac:dyDescent="0.25">
      <c r="A20" s="419" t="s">
        <v>149</v>
      </c>
      <c r="B20" s="419"/>
      <c r="C20" s="419"/>
      <c r="D20" s="419"/>
      <c r="E20" s="419"/>
      <c r="F20" s="419"/>
      <c r="G20" s="419"/>
      <c r="H20" s="420" t="s">
        <v>21</v>
      </c>
      <c r="I20" s="420"/>
      <c r="J20" s="420"/>
      <c r="K20" s="420"/>
      <c r="L20" s="420"/>
    </row>
    <row r="21" spans="1:18" ht="17.25" customHeight="1" x14ac:dyDescent="0.25">
      <c r="A21" s="421" t="s">
        <v>194</v>
      </c>
      <c r="B21" s="421"/>
      <c r="C21" s="421"/>
      <c r="D21" s="421"/>
      <c r="E21" s="421"/>
      <c r="F21" s="421"/>
      <c r="G21" s="421"/>
      <c r="H21" s="422">
        <f>J7</f>
        <v>21.9</v>
      </c>
      <c r="I21" s="422"/>
      <c r="J21" s="422"/>
      <c r="K21" s="422"/>
      <c r="L21" s="422"/>
    </row>
    <row r="22" spans="1:18" ht="17.25" customHeight="1" x14ac:dyDescent="0.25">
      <c r="A22" s="421" t="s">
        <v>147</v>
      </c>
      <c r="B22" s="421"/>
      <c r="C22" s="421"/>
      <c r="D22" s="421"/>
      <c r="E22" s="421"/>
      <c r="F22" s="421"/>
      <c r="G22" s="421"/>
      <c r="H22" s="422">
        <v>0</v>
      </c>
      <c r="I22" s="422"/>
      <c r="J22" s="422"/>
      <c r="K22" s="422"/>
      <c r="L22" s="422"/>
    </row>
    <row r="23" spans="1:18" ht="17.25" customHeight="1" x14ac:dyDescent="0.25">
      <c r="A23" s="419" t="s">
        <v>66</v>
      </c>
      <c r="B23" s="419"/>
      <c r="C23" s="419"/>
      <c r="D23" s="419"/>
      <c r="E23" s="419"/>
      <c r="F23" s="419"/>
      <c r="G23" s="419"/>
      <c r="H23" s="435">
        <f>SUM(H21:L22)</f>
        <v>21.9</v>
      </c>
      <c r="I23" s="435"/>
      <c r="J23" s="435"/>
      <c r="K23" s="435"/>
      <c r="L23" s="435"/>
    </row>
    <row r="24" spans="1:18" s="153" customFormat="1" ht="14.25" customHeight="1" x14ac:dyDescent="0.25">
      <c r="A24" s="151"/>
      <c r="B24" s="151"/>
      <c r="C24" s="151"/>
      <c r="D24" s="151"/>
      <c r="E24" s="151"/>
      <c r="F24" s="151"/>
      <c r="G24" s="151"/>
      <c r="H24" s="152"/>
      <c r="I24" s="152"/>
      <c r="J24" s="152"/>
      <c r="K24" s="152"/>
      <c r="L24" s="152"/>
      <c r="M24" s="142"/>
    </row>
    <row r="25" spans="1:18" s="139" customFormat="1" ht="17.25" customHeight="1" x14ac:dyDescent="0.25">
      <c r="A25" s="418" t="s">
        <v>150</v>
      </c>
      <c r="B25" s="418"/>
      <c r="C25" s="418"/>
      <c r="D25" s="418"/>
      <c r="E25" s="418"/>
      <c r="F25" s="418"/>
      <c r="G25" s="418"/>
      <c r="H25" s="418"/>
      <c r="I25" s="418"/>
      <c r="J25" s="418"/>
      <c r="K25" s="418"/>
      <c r="L25" s="418"/>
      <c r="Q25" s="162"/>
      <c r="R25" s="163"/>
    </row>
    <row r="26" spans="1:18" s="139" customFormat="1" ht="50.25" customHeight="1" x14ac:dyDescent="0.25">
      <c r="A26" s="440" t="s">
        <v>399</v>
      </c>
      <c r="B26" s="440"/>
      <c r="C26" s="440"/>
      <c r="D26" s="440"/>
      <c r="E26" s="440"/>
      <c r="F26" s="440"/>
      <c r="G26" s="440"/>
      <c r="H26" s="440"/>
      <c r="I26" s="440"/>
      <c r="J26" s="440"/>
      <c r="K26" s="440"/>
      <c r="L26" s="440"/>
      <c r="Q26" s="165"/>
      <c r="R26" s="166"/>
    </row>
    <row r="27" spans="1:18" s="139" customFormat="1" ht="17.25" customHeight="1" x14ac:dyDescent="0.25">
      <c r="A27" s="436" t="s">
        <v>5</v>
      </c>
      <c r="B27" s="436"/>
      <c r="C27" s="436"/>
      <c r="D27" s="436"/>
      <c r="E27" s="436"/>
      <c r="F27" s="436"/>
      <c r="G27" s="436"/>
      <c r="H27" s="436"/>
      <c r="I27" s="436"/>
      <c r="J27" s="436"/>
      <c r="K27" s="436"/>
      <c r="L27" s="436"/>
      <c r="Q27" s="167"/>
      <c r="R27" s="168"/>
    </row>
    <row r="28" spans="1:18" ht="17.25" customHeight="1" x14ac:dyDescent="0.25">
      <c r="A28" s="260" t="s">
        <v>24</v>
      </c>
      <c r="B28" s="441" t="s">
        <v>153</v>
      </c>
      <c r="C28" s="442"/>
      <c r="D28" s="443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65"/>
      <c r="R28" s="166"/>
    </row>
    <row r="29" spans="1:18" ht="15.95" customHeight="1" x14ac:dyDescent="0.25">
      <c r="A29" s="261" t="s">
        <v>400</v>
      </c>
      <c r="B29" s="437">
        <v>0.08</v>
      </c>
      <c r="C29" s="438"/>
      <c r="D29" s="4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70"/>
      <c r="R29" s="171"/>
    </row>
    <row r="30" spans="1:18" ht="15.95" customHeight="1" x14ac:dyDescent="0.25">
      <c r="A30" s="261" t="s">
        <v>401</v>
      </c>
      <c r="B30" s="437">
        <v>0.09</v>
      </c>
      <c r="C30" s="438"/>
      <c r="D30" s="4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70"/>
      <c r="R30" s="171"/>
    </row>
    <row r="31" spans="1:18" ht="15.95" customHeight="1" x14ac:dyDescent="0.25">
      <c r="A31" s="261" t="s">
        <v>402</v>
      </c>
      <c r="B31" s="437">
        <v>0.11</v>
      </c>
      <c r="C31" s="438"/>
      <c r="D31" s="4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70"/>
      <c r="R31" s="171"/>
    </row>
    <row r="32" spans="1:18" ht="15.95" customHeight="1" x14ac:dyDescent="0.25">
      <c r="A32" s="178"/>
      <c r="B32" s="179"/>
      <c r="C32" s="179"/>
      <c r="D32" s="17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80"/>
      <c r="R32" s="180"/>
    </row>
    <row r="33" spans="1:18" ht="17.25" customHeight="1" x14ac:dyDescent="0.25">
      <c r="A33" s="411" t="s">
        <v>403</v>
      </c>
      <c r="B33" s="411"/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139"/>
      <c r="N33" s="139"/>
      <c r="O33" s="139"/>
      <c r="P33" s="139"/>
      <c r="Q33" s="180"/>
      <c r="R33" s="180"/>
    </row>
    <row r="34" spans="1:18" ht="17.25" customHeight="1" x14ac:dyDescent="0.25">
      <c r="A34" s="262" t="s">
        <v>404</v>
      </c>
      <c r="B34" s="325" t="s">
        <v>154</v>
      </c>
      <c r="C34" s="430" t="s">
        <v>405</v>
      </c>
      <c r="D34" s="431"/>
      <c r="E34" s="432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80"/>
      <c r="R34" s="180"/>
    </row>
    <row r="35" spans="1:18" ht="17.25" customHeight="1" x14ac:dyDescent="0.25">
      <c r="A35" s="263" t="s">
        <v>152</v>
      </c>
      <c r="B35" s="265" t="s">
        <v>156</v>
      </c>
      <c r="C35" s="433"/>
      <c r="D35" s="433"/>
      <c r="E35" s="434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</row>
    <row r="36" spans="1:18" ht="23.25" customHeight="1" x14ac:dyDescent="0.25">
      <c r="A36" s="263" t="s">
        <v>155</v>
      </c>
      <c r="B36" s="266">
        <v>7.4999999999999997E-2</v>
      </c>
      <c r="C36" s="423">
        <v>142.80000000000001</v>
      </c>
      <c r="D36" s="424"/>
      <c r="E36" s="425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72"/>
      <c r="R36" s="173"/>
    </row>
    <row r="37" spans="1:18" ht="17.25" customHeight="1" x14ac:dyDescent="0.25">
      <c r="A37" s="263" t="s">
        <v>151</v>
      </c>
      <c r="B37" s="267">
        <v>0.15</v>
      </c>
      <c r="C37" s="423">
        <v>354.8</v>
      </c>
      <c r="D37" s="424"/>
      <c r="E37" s="425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74"/>
      <c r="R37" s="175"/>
    </row>
    <row r="38" spans="1:18" ht="17.25" customHeight="1" x14ac:dyDescent="0.25">
      <c r="A38" s="263" t="s">
        <v>157</v>
      </c>
      <c r="B38" s="266">
        <v>0.22500000000000001</v>
      </c>
      <c r="C38" s="423">
        <v>636.13</v>
      </c>
      <c r="D38" s="424"/>
      <c r="E38" s="425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76"/>
      <c r="R38" s="177"/>
    </row>
    <row r="39" spans="1:18" ht="17.25" customHeight="1" x14ac:dyDescent="0.25">
      <c r="A39" s="263" t="s">
        <v>158</v>
      </c>
      <c r="B39" s="266">
        <v>0.27500000000000002</v>
      </c>
      <c r="C39" s="423">
        <v>869.36</v>
      </c>
      <c r="D39" s="424"/>
      <c r="E39" s="425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76"/>
      <c r="R39" s="177"/>
    </row>
    <row r="40" spans="1:18" ht="17.25" customHeight="1" x14ac:dyDescent="0.25">
      <c r="A40" s="139"/>
      <c r="B40" s="139"/>
      <c r="C40" s="139"/>
      <c r="D40" s="139"/>
      <c r="E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76"/>
      <c r="R40" s="177"/>
    </row>
    <row r="41" spans="1:18" ht="17.25" customHeight="1" x14ac:dyDescent="0.25">
      <c r="A41" s="139"/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76"/>
      <c r="R41" s="177"/>
    </row>
    <row r="42" spans="1:18" ht="17.25" customHeight="1" x14ac:dyDescent="0.25">
      <c r="A42" s="139"/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</row>
    <row r="43" spans="1:18" ht="17.25" customHeight="1" x14ac:dyDescent="0.25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</row>
    <row r="44" spans="1:18" ht="17.25" customHeight="1" x14ac:dyDescent="0.25">
      <c r="A44" s="139"/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</row>
    <row r="45" spans="1:18" ht="17.25" customHeight="1" x14ac:dyDescent="0.25">
      <c r="A45" s="139"/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</row>
    <row r="46" spans="1:18" ht="44.25" customHeight="1" x14ac:dyDescent="0.25">
      <c r="A46" s="139"/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</row>
    <row r="47" spans="1:18" ht="17.25" customHeight="1" x14ac:dyDescent="0.25">
      <c r="A47" s="139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</row>
    <row r="48" spans="1:18" ht="17.25" customHeight="1" x14ac:dyDescent="0.25">
      <c r="A48" s="139"/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</row>
    <row r="49" spans="1:16" ht="17.25" customHeight="1" x14ac:dyDescent="0.25">
      <c r="A49" s="139"/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</row>
    <row r="50" spans="1:16" ht="17.25" customHeight="1" x14ac:dyDescent="0.25">
      <c r="A50" s="139"/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</row>
    <row r="51" spans="1:16" ht="17.25" customHeight="1" x14ac:dyDescent="0.25">
      <c r="A51" s="139"/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</row>
  </sheetData>
  <mergeCells count="42">
    <mergeCell ref="A9:F9"/>
    <mergeCell ref="G9:M9"/>
    <mergeCell ref="A1:M1"/>
    <mergeCell ref="A2:M2"/>
    <mergeCell ref="A3:H3"/>
    <mergeCell ref="A7:B7"/>
    <mergeCell ref="A8:M8"/>
    <mergeCell ref="A19:L19"/>
    <mergeCell ref="A10:F10"/>
    <mergeCell ref="G10:M10"/>
    <mergeCell ref="A13:L13"/>
    <mergeCell ref="A14:G14"/>
    <mergeCell ref="H14:L14"/>
    <mergeCell ref="A15:G15"/>
    <mergeCell ref="H15:L15"/>
    <mergeCell ref="A16:G16"/>
    <mergeCell ref="H16:L16"/>
    <mergeCell ref="A17:G17"/>
    <mergeCell ref="H17:L17"/>
    <mergeCell ref="A18:L18"/>
    <mergeCell ref="B28:D28"/>
    <mergeCell ref="A20:G20"/>
    <mergeCell ref="H20:L20"/>
    <mergeCell ref="A21:G21"/>
    <mergeCell ref="H21:L21"/>
    <mergeCell ref="A22:G22"/>
    <mergeCell ref="H22:L22"/>
    <mergeCell ref="A23:G23"/>
    <mergeCell ref="H23:L23"/>
    <mergeCell ref="A25:L25"/>
    <mergeCell ref="A26:L26"/>
    <mergeCell ref="A27:L27"/>
    <mergeCell ref="C36:E36"/>
    <mergeCell ref="C37:E37"/>
    <mergeCell ref="C38:E38"/>
    <mergeCell ref="C39:E39"/>
    <mergeCell ref="B29:D29"/>
    <mergeCell ref="B30:D30"/>
    <mergeCell ref="B31:D31"/>
    <mergeCell ref="A33:L33"/>
    <mergeCell ref="C34:E34"/>
    <mergeCell ref="C35:E35"/>
  </mergeCells>
  <pageMargins left="0.51181102362204722" right="0.51181102362204722" top="0.78740157480314965" bottom="0.78740157480314965" header="0.31496062992125984" footer="0.31496062992125984"/>
  <pageSetup paperSize="9" scale="61" orientation="landscape" r:id="rId1"/>
  <headerFooter>
    <oddHeader>&amp;L&amp;G&amp;C&amp;"Arial,Normal"ALDEIAS INFANTIS SOS BRASIL
RUA PROFESSORA CACILDA PEDROSO Nº 600 - ALVORADA I
CEP. 69.048-340 - MANAUS/ AM</oddHead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1973A4E640CF4DADF93D5F1A72B705" ma:contentTypeVersion="13" ma:contentTypeDescription="Crie um novo documento." ma:contentTypeScope="" ma:versionID="7afe1e19b94fe7fa390f441cec4f269c">
  <xsd:schema xmlns:xsd="http://www.w3.org/2001/XMLSchema" xmlns:xs="http://www.w3.org/2001/XMLSchema" xmlns:p="http://schemas.microsoft.com/office/2006/metadata/properties" xmlns:ns2="a2a7ea44-53df-40c3-8067-3836249ece16" xmlns:ns3="ec40d406-83da-415f-8086-51ff3efb8fa9" targetNamespace="http://schemas.microsoft.com/office/2006/metadata/properties" ma:root="true" ma:fieldsID="f579983e8f88a87842e333bb0f3ecb15" ns2:_="" ns3:_="">
    <xsd:import namespace="a2a7ea44-53df-40c3-8067-3836249ece16"/>
    <xsd:import namespace="ec40d406-83da-415f-8086-51ff3efb8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7ea44-53df-40c3-8067-3836249ece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0d406-83da-415f-8086-51ff3efb8f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ECA305-4F18-4B0C-A274-09E6B4787213}"/>
</file>

<file path=customXml/itemProps2.xml><?xml version="1.0" encoding="utf-8"?>
<ds:datastoreItem xmlns:ds="http://schemas.openxmlformats.org/officeDocument/2006/customXml" ds:itemID="{0259B351-D8AE-4904-B0F7-09755D6EB320}"/>
</file>

<file path=customXml/itemProps3.xml><?xml version="1.0" encoding="utf-8"?>
<ds:datastoreItem xmlns:ds="http://schemas.openxmlformats.org/officeDocument/2006/customXml" ds:itemID="{1838A366-8745-4949-8C58-9D03086DF9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25</vt:i4>
      </vt:variant>
      <vt:variant>
        <vt:lpstr>Intervalos nomeados</vt:lpstr>
      </vt:variant>
      <vt:variant>
        <vt:i4>2</vt:i4>
      </vt:variant>
    </vt:vector>
  </HeadingPairs>
  <TitlesOfParts>
    <vt:vector size="27" baseType="lpstr">
      <vt:lpstr>ANEXO I</vt:lpstr>
      <vt:lpstr>ANEXO II - 072018</vt:lpstr>
      <vt:lpstr>ANEXO II - 082018 </vt:lpstr>
      <vt:lpstr>ANEXO II - 092018</vt:lpstr>
      <vt:lpstr>ANEXO II - 102018</vt:lpstr>
      <vt:lpstr>ANEXO II - 112018</vt:lpstr>
      <vt:lpstr>ANEXO II - 122018</vt:lpstr>
      <vt:lpstr>ANEXO II - 012019</vt:lpstr>
      <vt:lpstr>ANEXO II - 022019 </vt:lpstr>
      <vt:lpstr>ANEXO II - 032019</vt:lpstr>
      <vt:lpstr>ANEXO III.Mat. Expediente</vt:lpstr>
      <vt:lpstr>ANEXO III.CLT</vt:lpstr>
      <vt:lpstr>ANEXO III. PF</vt:lpstr>
      <vt:lpstr>ANEXO III PIS</vt:lpstr>
      <vt:lpstr>ANEXO III FGTS</vt:lpstr>
      <vt:lpstr>ANEXO IV</vt:lpstr>
      <vt:lpstr>tarifas</vt:lpstr>
      <vt:lpstr>ANEXO VI</vt:lpstr>
      <vt:lpstr>ANEXO V</vt:lpstr>
      <vt:lpstr>ANEXO VII</vt:lpstr>
      <vt:lpstr>ANEXO VIII.COTAÇÃO.01</vt:lpstr>
      <vt:lpstr>ANEXO IX</vt:lpstr>
      <vt:lpstr>ANEXO X</vt:lpstr>
      <vt:lpstr>ANEXO I conferência</vt:lpstr>
      <vt:lpstr>DAM</vt:lpstr>
      <vt:lpstr>'ANEXO VIII.COTAÇÃO.01'!Area_de_impressao</vt:lpstr>
      <vt:lpstr>DAM!Area_de_impressao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MARIA.FONSECA</dc:creator>
  <cp:lastModifiedBy>USER_ADM</cp:lastModifiedBy>
  <cp:lastPrinted>2019-05-20T15:12:20Z</cp:lastPrinted>
  <dcterms:created xsi:type="dcterms:W3CDTF">2017-07-11T14:25:33Z</dcterms:created>
  <dcterms:modified xsi:type="dcterms:W3CDTF">2021-12-16T12:28:54Z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0x010100401973A4E640CF4DADF93D5F1A72B705</vt:lpwstr>
  </property>
</Properties>
</file>