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\Documents\Docs 2023\FINANCEIRO\Prestação de Contas TF encerrado\"/>
    </mc:Choice>
  </mc:AlternateContent>
  <bookViews>
    <workbookView xWindow="0" yWindow="0" windowWidth="21600" windowHeight="9630" activeTab="6"/>
  </bookViews>
  <sheets>
    <sheet name="ANEXO I" sheetId="71" r:id="rId1"/>
    <sheet name="ANEXO IV" sheetId="6" r:id="rId2"/>
    <sheet name="ANEXO I APOIO" sheetId="86" r:id="rId3"/>
    <sheet name="ANEXO V" sheetId="5" r:id="rId4"/>
    <sheet name="ANEXO VI" sheetId="7" r:id="rId5"/>
    <sheet name="ANEXO VII" sheetId="8" r:id="rId6"/>
    <sheet name="ANEXO X" sheetId="10" r:id="rId7"/>
    <sheet name="ANEXO IX - COTAÇÃO 1" sheetId="78" r:id="rId8"/>
    <sheet name="ANEXO IX - COTAÇÃO 2" sheetId="82" r:id="rId9"/>
    <sheet name="ANEXO IX - COTAÇÃO 3" sheetId="83" r:id="rId10"/>
    <sheet name="ANEXO IX - COTAÇÃO 4" sheetId="105" r:id="rId11"/>
    <sheet name="ANEXO XI" sheetId="12" r:id="rId12"/>
  </sheets>
  <definedNames>
    <definedName name="_xlnm._FilterDatabase" localSheetId="0" hidden="1">'ANEXO I'!$A$7:$I$103</definedName>
    <definedName name="_xlnm.Print_Area" localSheetId="10">'ANEXO IX - COTAÇÃO 4'!$A$1:$J$26</definedName>
  </definedNames>
  <calcPr calcId="162913"/>
</workbook>
</file>

<file path=xl/calcChain.xml><?xml version="1.0" encoding="utf-8"?>
<calcChain xmlns="http://schemas.openxmlformats.org/spreadsheetml/2006/main">
  <c r="I101" i="71" l="1"/>
  <c r="C24" i="7" l="1"/>
  <c r="E25" i="86" l="1"/>
  <c r="H25" i="86"/>
  <c r="C13" i="7" l="1"/>
  <c r="E24" i="7" l="1"/>
  <c r="B24" i="7"/>
  <c r="D29" i="8" l="1"/>
  <c r="C23" i="7" l="1"/>
  <c r="E35" i="6" l="1"/>
  <c r="B22" i="7" l="1"/>
  <c r="B23" i="7"/>
  <c r="E23" i="7" s="1"/>
  <c r="C22" i="7"/>
  <c r="E22" i="7" l="1"/>
  <c r="A22" i="105"/>
  <c r="J17" i="105"/>
  <c r="H17" i="105"/>
  <c r="F17" i="105"/>
  <c r="J16" i="105"/>
  <c r="H16" i="105"/>
  <c r="F16" i="105"/>
  <c r="J15" i="105"/>
  <c r="H15" i="105"/>
  <c r="F15" i="105"/>
  <c r="J14" i="105"/>
  <c r="H14" i="105"/>
  <c r="E14" i="105"/>
  <c r="F14" i="105" s="1"/>
  <c r="J13" i="105"/>
  <c r="H13" i="105"/>
  <c r="F13" i="105"/>
  <c r="J12" i="105"/>
  <c r="G12" i="105"/>
  <c r="H12" i="105" s="1"/>
  <c r="F12" i="105"/>
  <c r="H18" i="105" l="1"/>
  <c r="J18" i="105"/>
  <c r="E18" i="105"/>
  <c r="F22" i="105" s="1"/>
  <c r="B21" i="7" l="1"/>
  <c r="C21" i="7"/>
  <c r="E21" i="7" l="1"/>
  <c r="Q33" i="8" l="1"/>
  <c r="Q32" i="8"/>
  <c r="Q31" i="8"/>
  <c r="R20" i="8"/>
  <c r="C20" i="7"/>
  <c r="B20" i="7"/>
  <c r="E20" i="7" l="1"/>
  <c r="Q34" i="8"/>
  <c r="C19" i="7" l="1"/>
  <c r="B19" i="7" l="1"/>
  <c r="E19" i="7" s="1"/>
  <c r="C18" i="7" l="1"/>
  <c r="E32" i="6" l="1"/>
  <c r="B18" i="7" l="1"/>
  <c r="E18" i="7" s="1"/>
  <c r="C17" i="7" l="1"/>
  <c r="B17" i="7"/>
  <c r="E17" i="7" l="1"/>
  <c r="H14" i="78" l="1"/>
  <c r="H15" i="78"/>
  <c r="H16" i="78"/>
  <c r="J14" i="78"/>
  <c r="J15" i="78"/>
  <c r="J16" i="78"/>
  <c r="J17" i="78"/>
  <c r="J18" i="78"/>
  <c r="J19" i="78"/>
  <c r="J20" i="78"/>
  <c r="J21" i="78"/>
  <c r="J22" i="78"/>
  <c r="J23" i="78"/>
  <c r="J13" i="78"/>
  <c r="J12" i="78"/>
  <c r="J24" i="78" l="1"/>
  <c r="C16" i="7" l="1"/>
  <c r="C15" i="7" l="1"/>
  <c r="C14" i="7"/>
  <c r="B16" i="7" l="1"/>
  <c r="E16" i="7" s="1"/>
  <c r="B15" i="7" l="1"/>
  <c r="E15" i="7" l="1"/>
  <c r="J12" i="83" l="1"/>
  <c r="I13" i="83" s="1"/>
  <c r="J12" i="82"/>
  <c r="I13" i="82" s="1"/>
  <c r="A17" i="83"/>
  <c r="H12" i="83"/>
  <c r="G13" i="83" s="1"/>
  <c r="F12" i="83"/>
  <c r="E13" i="83" s="1"/>
  <c r="A17" i="82"/>
  <c r="H12" i="82"/>
  <c r="G13" i="82" s="1"/>
  <c r="F12" i="82"/>
  <c r="E13" i="82" s="1"/>
  <c r="F17" i="82" s="1"/>
  <c r="B14" i="7"/>
  <c r="E14" i="7" s="1"/>
  <c r="H22" i="78"/>
  <c r="H13" i="78"/>
  <c r="H17" i="78"/>
  <c r="H18" i="78"/>
  <c r="H19" i="78"/>
  <c r="H20" i="78"/>
  <c r="H21" i="78"/>
  <c r="H23" i="78"/>
  <c r="H12" i="78"/>
  <c r="F13" i="78"/>
  <c r="F14" i="78"/>
  <c r="F15" i="78"/>
  <c r="F16" i="78"/>
  <c r="F17" i="78"/>
  <c r="F18" i="78"/>
  <c r="F19" i="78"/>
  <c r="F20" i="78"/>
  <c r="F21" i="78"/>
  <c r="F22" i="78"/>
  <c r="F23" i="78"/>
  <c r="F12" i="78"/>
  <c r="A28" i="78"/>
  <c r="B13" i="7"/>
  <c r="E13" i="7" s="1"/>
  <c r="E12" i="7"/>
  <c r="E25" i="7" s="1"/>
  <c r="C13" i="8" s="1"/>
  <c r="E37" i="6"/>
  <c r="D23" i="5"/>
  <c r="C23" i="5"/>
  <c r="C30" i="5"/>
  <c r="D19" i="8"/>
  <c r="H24" i="78" l="1"/>
  <c r="D20" i="8"/>
  <c r="E23" i="5"/>
  <c r="C12" i="8" s="1"/>
  <c r="E24" i="78"/>
  <c r="F28" i="78" s="1"/>
  <c r="D24" i="8"/>
  <c r="C28" i="8"/>
  <c r="D28" i="8" s="1"/>
  <c r="D27" i="8" s="1"/>
  <c r="F17" i="83"/>
  <c r="D18" i="8" l="1"/>
  <c r="D25" i="8"/>
  <c r="C14" i="8"/>
  <c r="D17" i="8" l="1"/>
  <c r="D23" i="8" l="1"/>
  <c r="D22" i="8" s="1"/>
  <c r="D31" i="8" s="1"/>
  <c r="D32" i="8" s="1"/>
  <c r="Q20" i="8"/>
  <c r="S20" i="8" s="1"/>
</calcChain>
</file>

<file path=xl/comments1.xml><?xml version="1.0" encoding="utf-8"?>
<comments xmlns="http://schemas.openxmlformats.org/spreadsheetml/2006/main">
  <authors>
    <author>Socorro</author>
  </authors>
  <commentList>
    <comment ref="E7" authorId="0" shapeId="0">
      <text>
        <r>
          <rPr>
            <b/>
            <sz val="9"/>
            <color indexed="81"/>
            <rFont val="Tahoma"/>
            <family val="2"/>
          </rPr>
          <t>Socorro:</t>
        </r>
        <r>
          <rPr>
            <sz val="9"/>
            <color indexed="81"/>
            <rFont val="Tahoma"/>
            <family val="2"/>
          </rPr>
          <t xml:space="preserve">
nº da Transferência Eletrônica Registrada no extrato</t>
        </r>
      </text>
    </comment>
    <comment ref="F7" authorId="0" shapeId="0">
      <text>
        <r>
          <rPr>
            <b/>
            <sz val="9"/>
            <color indexed="81"/>
            <rFont val="Tahoma"/>
            <family val="2"/>
          </rPr>
          <t>Socorro:</t>
        </r>
        <r>
          <rPr>
            <sz val="9"/>
            <color indexed="81"/>
            <rFont val="Tahoma"/>
            <family val="2"/>
          </rPr>
          <t xml:space="preserve">
Data do pagamento</t>
        </r>
      </text>
    </comment>
    <comment ref="H7" authorId="0" shapeId="0">
      <text>
        <r>
          <rPr>
            <b/>
            <sz val="9"/>
            <color indexed="81"/>
            <rFont val="Tahoma"/>
            <family val="2"/>
          </rPr>
          <t>Socorro:</t>
        </r>
        <r>
          <rPr>
            <sz val="9"/>
            <color indexed="81"/>
            <rFont val="Tahoma"/>
            <family val="2"/>
          </rPr>
          <t xml:space="preserve">
Data emissão da NF / título de crédito</t>
        </r>
      </text>
    </comment>
  </commentList>
</comments>
</file>

<file path=xl/comments2.xml><?xml version="1.0" encoding="utf-8"?>
<comments xmlns="http://schemas.openxmlformats.org/spreadsheetml/2006/main">
  <authors>
    <author>MARIA.FONSECA</author>
  </authors>
  <commentList>
    <comment ref="A11" authorId="0" shapeId="0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ESPECIFICAR NÚMERO DO DOCUMENTO REGISTRADO NO EXTRATO  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DESCREVER O TIPO DE TARIFAS QUE FOI DEBITADO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A DATA EM QUE FOI DEBITADO O RECURSO REFERENTE AS TARIFAS BANCÁRIAS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O VALOR DAS TARIFAS BANCÁRIAS</t>
        </r>
      </text>
    </comment>
    <comment ref="A32" authorId="0" shapeId="0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O SOMATÓRIO TOTAL DE TODAS AS TARIFAS BANCÁRIAS DA PARCELA MENCIONADA</t>
        </r>
      </text>
    </comment>
    <comment ref="A34" authorId="0" shapeId="0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ÁREA RESERVADA PARA DISCRIMINAR OS DETALHES DE TODAS AS RESTITUIÇÕES</t>
        </r>
      </text>
    </comment>
    <comment ref="A35" authorId="0" shapeId="0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O SOMATÓRIO TOTAL DE TODAS AS TARIFAS BANCÁRIAS RESTITUÍDAS À CONTA ESPECÍFICA</t>
        </r>
      </text>
    </comment>
    <comment ref="A36" authorId="0" shapeId="0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O SOMATÓRIO TOTAL DE TODAS AS TARIFAS BANCÁRIAS RESTITUÍDAS À CONTA ÚNICA DO ESTADO</t>
        </r>
      </text>
    </comment>
    <comment ref="A37" authorId="0" shapeId="0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O SOMATÓRIO TOTAL DE TODAS AS TARIFAS BANCÁRIAS RESTITUÍDAS</t>
        </r>
      </text>
    </comment>
    <comment ref="A39" authorId="0" shapeId="0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CONSTAR O NOME E ASSINATURA DO RESPONSÁVEL CONTÁBIL</t>
        </r>
      </text>
    </comment>
    <comment ref="D39" authorId="0" shapeId="0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CONSTAR O NOME E ASSINATURA DO RESPONSÁVEL PELA EXECUÇÃO DO TERMO</t>
        </r>
      </text>
    </comment>
  </commentList>
</comments>
</file>

<file path=xl/comments3.xml><?xml version="1.0" encoding="utf-8"?>
<comments xmlns="http://schemas.openxmlformats.org/spreadsheetml/2006/main">
  <authors>
    <author>MARIA.FONSECA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ESPECIFICAR NÚMERO DO DOCUMENTO REGISTRADO NO EXTRATO  </t>
        </r>
      </text>
    </comment>
    <comment ref="B6" authorId="0" shapeId="0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DESCREVER O TIPO DE TARIFAS QUE FOI DEBITADO</t>
        </r>
      </text>
    </comment>
    <comment ref="D6" authorId="0" shapeId="0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A DATA EM QUE FOI DEBITADO O RECURSO REFERENTE AS TARIFAS BANCÁRIAS</t>
        </r>
      </text>
    </comment>
    <comment ref="E6" authorId="0" shapeId="0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O VALOR DAS TARIFAS BANCÁRIAS</t>
        </r>
      </text>
    </comment>
    <comment ref="G6" authorId="0" shapeId="0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A DATA EM QUE FOI DEBITADO O RECURSO REFERENTE AS TARIFAS BANCÁRIAS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O VALOR DAS TARIFAS BANCÁRIAS</t>
        </r>
      </text>
    </comment>
  </commentList>
</comments>
</file>

<file path=xl/comments4.xml><?xml version="1.0" encoding="utf-8"?>
<comments xmlns="http://schemas.openxmlformats.org/spreadsheetml/2006/main">
  <authors>
    <author>MARIA.FONSECA</author>
  </authors>
  <commentList>
    <comment ref="A5" authorId="0" shapeId="0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O NOME COMPLETO DA UNIDADE EXECUTORA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O NÚMERO ORIGINAL DO TERMO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A PARCELA REFERENTE À PRESTAÇÃO DE CONTAS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SE A PRESTAÇÃO DE CONTAS É PARCIAL OU FINAL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O PERÍODO DE EXECUÇÃO DO TERMO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ÁREA RESERVADA PARA DISCRIMINAR OS DETALHES DAS DEVOLUÇÕES À CONTA ESPECÍFICA</t>
        </r>
      </text>
    </comment>
    <comment ref="A13" authorId="0" shapeId="0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ESPECIFICAR O QUE MOTIVOU A DEVOLUÇÃO PARA CONTA ESPECÍFICA OU CONTA ÚNICA DO ESTADO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A DATA EM QUE FOI DEBITADA A DESPESA INDEVIDA PELA OSC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O VALOR DA DESPESA QUE FOI DEBITADO INDEVIDAMENTE PELA OSC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VALOR DA DEVOLUÇÃO COM JUROS INCIDENTES CALCULADOS NO SITE DO TCU      </t>
        </r>
      </text>
    </comment>
    <comment ref="E13" authorId="0" shapeId="0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DATA EM QUE FOI CREDITADO O RECURSO PRÓPRIO</t>
        </r>
      </text>
    </comment>
    <comment ref="A23" authorId="0" shapeId="0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O SOMATÓRIO TOTAL DE TODOS OS VALORES RESTITUÍDOS À CONTA ÚNICA DO ESTADO</t>
        </r>
      </text>
    </comment>
    <comment ref="A30" authorId="0" shapeId="0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O SOMATÓRIO TOTAL DE TODOS OS VALORES RESTITUÍDOS À CONTA ÚNICA DO ESTADO</t>
        </r>
      </text>
    </comment>
    <comment ref="A32" authorId="0" shapeId="0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CONSTAR O NOME E ASSINATURA DO RESPONSÁVEL CONTÁBIL</t>
        </r>
      </text>
    </comment>
  </commentList>
</comments>
</file>

<file path=xl/comments5.xml><?xml version="1.0" encoding="utf-8"?>
<comments xmlns="http://schemas.openxmlformats.org/spreadsheetml/2006/main">
  <authors>
    <author>MARIA.FONSECA</author>
  </authors>
  <commentList>
    <comment ref="A27" authorId="0" shapeId="0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CONSTAR O NOME E ASSINATURA DO RESPONSÁVEL CONTÁBIL</t>
        </r>
      </text>
    </comment>
  </commentList>
</comments>
</file>

<file path=xl/sharedStrings.xml><?xml version="1.0" encoding="utf-8"?>
<sst xmlns="http://schemas.openxmlformats.org/spreadsheetml/2006/main" count="847" uniqueCount="341">
  <si>
    <t>RELAÇÃO DE PAGAMENTOS</t>
  </si>
  <si>
    <t>ITEM</t>
  </si>
  <si>
    <t>CREDOR</t>
  </si>
  <si>
    <t>CNPJ / CPF</t>
  </si>
  <si>
    <t>CATEGORIA DA DESPESA</t>
  </si>
  <si>
    <t xml:space="preserve">TRANSFERÊNCIA ELETRÔNICA </t>
  </si>
  <si>
    <t>DATA</t>
  </si>
  <si>
    <t>TÍTULO DE CRÉDITO</t>
  </si>
  <si>
    <t>VALOR</t>
  </si>
  <si>
    <t>TOTAL</t>
  </si>
  <si>
    <t>UNIDADE EXECUTORA: ALDEIAS INFANTIS SOS BRASIL</t>
  </si>
  <si>
    <t>ANEXO V</t>
  </si>
  <si>
    <t>DEMONSTRATIVO DE RECURSO PRÓPRIO/DEVOLUÇÃO</t>
  </si>
  <si>
    <t>TIPO DA PRESTAÇÃO DE CONTAS:</t>
  </si>
  <si>
    <t>PERÍODO DA PRESTAÇÃO DE CONTAS:</t>
  </si>
  <si>
    <t>DEVOLUÇÕES</t>
  </si>
  <si>
    <t>RESTITUÍDO À CONTA ESPECÍFICA</t>
  </si>
  <si>
    <t>ORIGEM DA GLOSA/DEVOLUÇÃO</t>
  </si>
  <si>
    <t>DATA DA ORIGEM</t>
  </si>
  <si>
    <t>VALOR DA DESPESA INDEVIDA</t>
  </si>
  <si>
    <t>VALOR DA DEVOLUÇÃO C/ JUROS</t>
  </si>
  <si>
    <t>DATA DA DEVOLUÇÃO</t>
  </si>
  <si>
    <t>__/__/____</t>
  </si>
  <si>
    <t>TOTAL RESTITUÍDO À CONTA ESPECÍFICA</t>
  </si>
  <si>
    <t>VALOR DA DESPESA INDEVIDAS</t>
  </si>
  <si>
    <t>TIPO DA PRESTAÇÃO DE CONTAS</t>
  </si>
  <si>
    <t>ANEXO VI</t>
  </si>
  <si>
    <t>DEMONSTRATIVO DE RENDIMENTOS</t>
  </si>
  <si>
    <t>TIPO PRESTAÇÃO DE CONTAS</t>
  </si>
  <si>
    <t>DADOS BANCÁRIOS</t>
  </si>
  <si>
    <t>MOVIMENTAÇÃO BANCÁRIA</t>
  </si>
  <si>
    <t>( B ) = RESGATADO</t>
  </si>
  <si>
    <t>( B + C - A )</t>
  </si>
  <si>
    <t>RENDIMENTO TOTAL</t>
  </si>
  <si>
    <t>ANEXO IV</t>
  </si>
  <si>
    <t>DEMONSTRATIVO DAS TARIFAS BANCÁRIAS</t>
  </si>
  <si>
    <t>TARIFAS BANCÁRIAS DEBITADAS DA CONTA ESPECÍFICA</t>
  </si>
  <si>
    <t>Nº DE DOC.</t>
  </si>
  <si>
    <t>TIPO DE TARIFA</t>
  </si>
  <si>
    <t>TOTAL DAS TARIFAS BANCÁRIAS</t>
  </si>
  <si>
    <t>RESTITUIÇÃO</t>
  </si>
  <si>
    <t>TOTAL DA RESTITUIÇÃO</t>
  </si>
  <si>
    <t>ANEXO VII</t>
  </si>
  <si>
    <t>RELATÓRIO DA EXECUÇÃO FINANCEIRA</t>
  </si>
  <si>
    <t>RECEITAS E DESPESAS</t>
  </si>
  <si>
    <t>RECEITAS (B)</t>
  </si>
  <si>
    <t>VALOR (R$)</t>
  </si>
  <si>
    <t xml:space="preserve">2. SALDO DA PARCELA ANTERIOR                                                   </t>
  </si>
  <si>
    <t>3.RECURSOS PRÓPRIOS</t>
  </si>
  <si>
    <t>4. RENDIMENTO DE APLICAÇÕES FINANCEIRAS</t>
  </si>
  <si>
    <t>TOTAL DAS RECEITAS</t>
  </si>
  <si>
    <t>DESPESAS (A)</t>
  </si>
  <si>
    <t>DISCRIMINAÇÃO</t>
  </si>
  <si>
    <t>ATÉ A PARCELA ANTERIOR (1)</t>
  </si>
  <si>
    <t>NA PARCELA ATUAL (2)</t>
  </si>
  <si>
    <t>ACUMULADO (1+2)</t>
  </si>
  <si>
    <t>1. MATERIAL DE CONSUMO</t>
  </si>
  <si>
    <t>2. SERVIÇOS DE TERCEIROS</t>
  </si>
  <si>
    <t>2.1. PESSOA FÍSICA</t>
  </si>
  <si>
    <t>3. OUTRAS DESPESAS</t>
  </si>
  <si>
    <t>3.1. TARIFAS BANCÁRIAS</t>
  </si>
  <si>
    <t>TOTAL DAS DESPESAS</t>
  </si>
  <si>
    <t>SALDO A SER UTILIZADO / DEVOLVIDO (B - A)</t>
  </si>
  <si>
    <t>RELATÓRIO DE COMPRA DE COMBUSTÍVEL</t>
  </si>
  <si>
    <t>PLACA DO VEÍCULO</t>
  </si>
  <si>
    <t>Nº DA NOTA FISCAL</t>
  </si>
  <si>
    <t>FORNECEDOR</t>
  </si>
  <si>
    <t>ATIVIDADE REALIZADA</t>
  </si>
  <si>
    <t>INTINERÁRIO</t>
  </si>
  <si>
    <t>KM INICIAL</t>
  </si>
  <si>
    <t>KM FINAL</t>
  </si>
  <si>
    <t>KM RODADA</t>
  </si>
  <si>
    <t>QTD. LITROS</t>
  </si>
  <si>
    <t>VL. DO LITRO</t>
  </si>
  <si>
    <t>TOTAL DE GASTOS (R$)</t>
  </si>
  <si>
    <t>DECLARAÇÃO DE GUARDA E CONSERVAÇÃO DOS DOCUMENTOS CONTÁBEIS</t>
  </si>
  <si>
    <t>DECLARAÇÃO:</t>
  </si>
  <si>
    <r>
      <rPr>
        <sz val="12"/>
        <color indexed="8"/>
        <rFont val="Arial"/>
        <family val="2"/>
      </rPr>
      <t>UNIDADE EXECUTORA:</t>
    </r>
    <r>
      <rPr>
        <b/>
        <sz val="12"/>
        <color indexed="8"/>
        <rFont val="Arial"/>
        <family val="2"/>
      </rPr>
      <t xml:space="preserve"> ALDEIAS INFANTIS SOS BRASIL</t>
    </r>
  </si>
  <si>
    <r>
      <t xml:space="preserve">ASSINATURA: </t>
    </r>
    <r>
      <rPr>
        <sz val="12"/>
        <color indexed="8"/>
        <rFont val="Arial"/>
        <family val="2"/>
      </rPr>
      <t>_______________________________________________________________________</t>
    </r>
  </si>
  <si>
    <t>NADA CONSTA</t>
  </si>
  <si>
    <t>RECIBO</t>
  </si>
  <si>
    <t>VALOR  A SER TRANSFERIDO</t>
  </si>
  <si>
    <r>
      <rPr>
        <sz val="11"/>
        <color indexed="8"/>
        <rFont val="Arial"/>
        <family val="2"/>
      </rPr>
      <t>UNIDADE EXECUTORA:</t>
    </r>
    <r>
      <rPr>
        <b/>
        <sz val="11"/>
        <color indexed="8"/>
        <rFont val="Arial"/>
        <family val="2"/>
      </rPr>
      <t xml:space="preserve"> ALDEIAS INFANTIS SOS BRASIL</t>
    </r>
  </si>
  <si>
    <t>( C ) =      SALDO</t>
  </si>
  <si>
    <t>( A ) =     APLICADO</t>
  </si>
  <si>
    <r>
      <t xml:space="preserve">AGÊNCIA: </t>
    </r>
    <r>
      <rPr>
        <b/>
        <sz val="12"/>
        <color indexed="8"/>
        <rFont val="Arial"/>
        <family val="2"/>
      </rPr>
      <t>2239-0</t>
    </r>
  </si>
  <si>
    <r>
      <t xml:space="preserve">BANCO: </t>
    </r>
    <r>
      <rPr>
        <b/>
        <sz val="12"/>
        <color indexed="8"/>
        <rFont val="Arial"/>
        <family val="2"/>
      </rPr>
      <t>BRADESCO</t>
    </r>
  </si>
  <si>
    <t>PESSOA FÍSICA</t>
  </si>
  <si>
    <t>Manaus / (AM)</t>
  </si>
  <si>
    <t xml:space="preserve">ASSINATURA: </t>
  </si>
  <si>
    <r>
      <rPr>
        <sz val="12"/>
        <color indexed="8"/>
        <rFont val="Arial"/>
        <family val="2"/>
      </rPr>
      <t xml:space="preserve">UNIDADE EXECUTORA:   </t>
    </r>
    <r>
      <rPr>
        <b/>
        <sz val="12"/>
        <color indexed="8"/>
        <rFont val="Arial"/>
        <family val="2"/>
      </rPr>
      <t xml:space="preserve">                                                                 ALDEIAS INFANTIS SOS BRASIL</t>
    </r>
  </si>
  <si>
    <t>ASSINATURA:</t>
  </si>
  <si>
    <t xml:space="preserve">DATA: </t>
  </si>
  <si>
    <t>UNIDADE EXECUTORA:                                     ALDEIAS INFANTIS SOS BRASIL</t>
  </si>
  <si>
    <r>
      <t xml:space="preserve">UNIDADE EXECUTORA: </t>
    </r>
    <r>
      <rPr>
        <b/>
        <sz val="12"/>
        <color indexed="8"/>
        <rFont val="Arial"/>
        <family val="2"/>
      </rPr>
      <t>ALDEIAS INFANTIS SOS BRASIL</t>
    </r>
  </si>
  <si>
    <r>
      <t xml:space="preserve">CONTADOR/CRC Nº:                             </t>
    </r>
    <r>
      <rPr>
        <b/>
        <sz val="12"/>
        <color indexed="8"/>
        <rFont val="Arial"/>
        <family val="2"/>
      </rPr>
      <t>FÁBIO DA SILVA SANTOS</t>
    </r>
    <r>
      <rPr>
        <b/>
        <sz val="12"/>
        <color indexed="8"/>
        <rFont val="Arial"/>
        <family val="2"/>
      </rPr>
      <t xml:space="preserve">                                        CRC  SP-276273/O-0</t>
    </r>
  </si>
  <si>
    <t>PARCELA: ÚNICA</t>
  </si>
  <si>
    <t xml:space="preserve"> TOTAL RESTITUÍDO À CONTA ESPECÍFICA</t>
  </si>
  <si>
    <t xml:space="preserve">ASSINATURA :                                                                                          </t>
  </si>
  <si>
    <r>
      <rPr>
        <sz val="12"/>
        <color indexed="8"/>
        <rFont val="Arial"/>
        <family val="2"/>
      </rPr>
      <t xml:space="preserve">CONTADOR:         </t>
    </r>
    <r>
      <rPr>
        <b/>
        <sz val="12"/>
        <color indexed="8"/>
        <rFont val="Arial"/>
        <family val="2"/>
      </rPr>
      <t xml:space="preserve">                                                                          FÁBIO DA SILVA SANTOS                                                          CRC  SP-276273/O-0</t>
    </r>
  </si>
  <si>
    <t>29.979.036/0001-40</t>
  </si>
  <si>
    <t>GPS</t>
  </si>
  <si>
    <t>00.394.460/0058-87</t>
  </si>
  <si>
    <t>DARF</t>
  </si>
  <si>
    <t>ENCARGOS PESSOA FÍSICA</t>
  </si>
  <si>
    <t>TARIFA BANCÁRIA</t>
  </si>
  <si>
    <t>1.2. GÊNEROS ALIMENTÍCIOS</t>
  </si>
  <si>
    <r>
      <t xml:space="preserve">CONTADOR/CRC Nº:                                                                           </t>
    </r>
    <r>
      <rPr>
        <b/>
        <sz val="11"/>
        <rFont val="Arial"/>
        <family val="2"/>
      </rPr>
      <t>FÁBIO DA SILVA SANTOS                                        CRC  SP-276273/O-0</t>
    </r>
  </si>
  <si>
    <t>VALOR TOTAL</t>
  </si>
  <si>
    <r>
      <t xml:space="preserve">TIPO DE APLICAÇÃO:               </t>
    </r>
    <r>
      <rPr>
        <b/>
        <sz val="12"/>
        <color indexed="8"/>
        <rFont val="Arial"/>
        <family val="2"/>
      </rPr>
      <t>CDB FÁCIL</t>
    </r>
  </si>
  <si>
    <t>1. LIBERAÇÃO DA SEMASC</t>
  </si>
  <si>
    <t>ANEXO XI</t>
  </si>
  <si>
    <t>1.3.  MATERIAL DE EXPEDIENTE</t>
  </si>
  <si>
    <t>1.1. MATERIAL PEDAGÓGICO</t>
  </si>
  <si>
    <t>2.2. ENCARGOS (PIS)</t>
  </si>
  <si>
    <t>2.3. FGTS</t>
  </si>
  <si>
    <t>Nº DO TERMO: 02/2020</t>
  </si>
  <si>
    <r>
      <t xml:space="preserve">RESPONSÁVEL PELA EXECUÇÃO:        </t>
    </r>
    <r>
      <rPr>
        <b/>
        <sz val="12"/>
        <color indexed="8"/>
        <rFont val="Arial"/>
        <family val="2"/>
      </rPr>
      <t xml:space="preserve"> ITAIÇARA CORREA MAR</t>
    </r>
  </si>
  <si>
    <t>(X  ) PARCIAL              (  ) FINAL</t>
  </si>
  <si>
    <r>
      <t xml:space="preserve">CONTA CORRENTE Nº: </t>
    </r>
    <r>
      <rPr>
        <b/>
        <sz val="12"/>
        <color indexed="8"/>
        <rFont val="Arial"/>
        <family val="2"/>
      </rPr>
      <t>50627-3</t>
    </r>
  </si>
  <si>
    <r>
      <rPr>
        <sz val="11"/>
        <rFont val="Arial"/>
        <family val="2"/>
      </rPr>
      <t xml:space="preserve">RESPONSÁVEL PELA EXECUÇÃO:  </t>
    </r>
    <r>
      <rPr>
        <b/>
        <sz val="11"/>
        <rFont val="Arial"/>
        <family val="2"/>
      </rPr>
      <t xml:space="preserve">         ITAIÇARA CORREA MAR</t>
    </r>
  </si>
  <si>
    <t>RESPONSÁVEL PELA EXECUÇÃO:       ITAIÇARA CORREA MAR</t>
  </si>
  <si>
    <r>
      <t xml:space="preserve">RESPONSÁVEL PELA EXECUÇÃO:                                 </t>
    </r>
    <r>
      <rPr>
        <b/>
        <sz val="12"/>
        <color indexed="8"/>
        <rFont val="Arial"/>
        <family val="2"/>
      </rPr>
      <t>ITAIÇARA CORREA MAR</t>
    </r>
  </si>
  <si>
    <t>Declaramos para devidos fins de direito que os Documentos Contábeis referentes à Prestação de Contas do Termo de Fomento    Nº: 002/2020 , encontram-se guardados em boa ordem e conservação, identificados e à disposição da Secretaria de Municipal da Mulher, Assitência Social e Cidadania - SEMASC.                                                                                                                                                                                          Declaramos também, estar ciente que esta documentação deverá ser mantida em arquivo pelo prazo de 10 (dez) anos a contar do dia útil subsequente da prestação de contas deste Termo.</t>
  </si>
  <si>
    <t>01/04/2020 a 30/04/2020</t>
  </si>
  <si>
    <t>ANEXO X</t>
  </si>
  <si>
    <t>MAPA DE COTAÇÃO DE PREÇOS - ANEXO IX</t>
  </si>
  <si>
    <t>OBJETO:</t>
  </si>
  <si>
    <t>MATERIAIS PEDAGÓGICOS</t>
  </si>
  <si>
    <t>DATA:</t>
  </si>
  <si>
    <t>CRITÉRIO DE JULGAMENTO: PREÇO GLOBAL</t>
  </si>
  <si>
    <t>MAPA DE COTAÇÃO Nº  01/2020</t>
  </si>
  <si>
    <t>FORNECEDORES</t>
  </si>
  <si>
    <t>CNPJ/CPF</t>
  </si>
  <si>
    <t>TELEFONE</t>
  </si>
  <si>
    <t>RESPONSÁVEL</t>
  </si>
  <si>
    <t>VALIDADE DA PROPOSTA</t>
  </si>
  <si>
    <t>OBSERVAÇÕES</t>
  </si>
  <si>
    <t>RPV DA AMAZÔNIA LTDA</t>
  </si>
  <si>
    <t>VIEIRA</t>
  </si>
  <si>
    <t>EDIMAR ROGÉRIO BATISTA DA SILVA</t>
  </si>
  <si>
    <t>30.078.023/0001-80</t>
  </si>
  <si>
    <t>REGINA</t>
  </si>
  <si>
    <t>Eespecificaçõpes dos Produtos / Serviços</t>
  </si>
  <si>
    <t>UNID.</t>
  </si>
  <si>
    <t>QTD</t>
  </si>
  <si>
    <t>RPV DA AMAZONIA</t>
  </si>
  <si>
    <t>MERAKI</t>
  </si>
  <si>
    <t>QUEIROZ</t>
  </si>
  <si>
    <t>VALOR UNITÁRIO</t>
  </si>
  <si>
    <t>Cartolina C/100</t>
  </si>
  <si>
    <t>PACOTE</t>
  </si>
  <si>
    <t>Cola Branca 40g</t>
  </si>
  <si>
    <t>UNIDADE</t>
  </si>
  <si>
    <t>Cola-quente fina 800g</t>
  </si>
  <si>
    <t>Emborrachado EVA C/10 Unidades</t>
  </si>
  <si>
    <t>Canetas Hidrográficas Coloridas c/12 cores</t>
  </si>
  <si>
    <t>Massa de Modelar c/12 cores</t>
  </si>
  <si>
    <t>CAIXA</t>
  </si>
  <si>
    <t>Papel A4</t>
  </si>
  <si>
    <t>RESMA</t>
  </si>
  <si>
    <t>Palito de Picolé 12cm</t>
  </si>
  <si>
    <t>Tinta guache c/ 6 cores</t>
  </si>
  <si>
    <t>Pouches p/ Plastificação</t>
  </si>
  <si>
    <t>Clipes 3/0</t>
  </si>
  <si>
    <t>Grampo p/ Grampeador 26/6</t>
  </si>
  <si>
    <t>VALOR TOTAL POR FORNECEDOR</t>
  </si>
  <si>
    <t>EMPRESA COM MENOR PREÇO</t>
  </si>
  <si>
    <t>EMPRESA VENCEDORA</t>
  </si>
  <si>
    <t>VALOR DA EMPRESA VENCEDORA</t>
  </si>
  <si>
    <t>ASSINATURAS DOS RESPONSÁVEIS PELA COMPRA</t>
  </si>
  <si>
    <t>RESPONSÁVEL PELA UNIDADE EXECUTORA: ALDEIAS INFANTIS SOS BRASIL</t>
  </si>
  <si>
    <t>RESPONSÁVEL PELA EXECUÇÃO: ITAIÇARA CORREA MAR</t>
  </si>
  <si>
    <t>Não apresentou orçamento para todos os itens</t>
  </si>
  <si>
    <t>RPV DA AMAZONIA LTDA</t>
  </si>
  <si>
    <t>05.437.959/0001-02</t>
  </si>
  <si>
    <t xml:space="preserve">Não apresentou a quantidade do orçamento </t>
  </si>
  <si>
    <t>Apresentou todos os requesitos</t>
  </si>
  <si>
    <t>NATUREZA COMERCIO DESCARTAVEIS LTDA</t>
  </si>
  <si>
    <t>08.038.545/0014-13</t>
  </si>
  <si>
    <t>(92) 3305-2727</t>
  </si>
  <si>
    <t>(92) 3633-2269</t>
  </si>
  <si>
    <t>(92) 3311-6201</t>
  </si>
  <si>
    <t>KETHELEN</t>
  </si>
  <si>
    <t>NF 160636</t>
  </si>
  <si>
    <t>01/05/2020 a 31/05/2020</t>
  </si>
  <si>
    <t>00.360.305/0001-04</t>
  </si>
  <si>
    <t>GRRF</t>
  </si>
  <si>
    <t>CAIXA ECONÔMICA FEDERAL - FGTS FOPAG 05/2020</t>
  </si>
  <si>
    <t>PREVIDENCIA SOCIAL - FOPAG 05/2020</t>
  </si>
  <si>
    <t>PREVIDENCIA SOCIAL PF COMP.05/2020</t>
  </si>
  <si>
    <t>RPV</t>
  </si>
  <si>
    <t>CASA DO COMPRADOR</t>
  </si>
  <si>
    <t>19.461.494/0001-30</t>
  </si>
  <si>
    <t>(92) 3017-0213</t>
  </si>
  <si>
    <t>ROGÉRIO SILVA</t>
  </si>
  <si>
    <t>MAPA DE COTAÇÃO Nº  02/2020</t>
  </si>
  <si>
    <t>MATERIAL EXPEDIENTE</t>
  </si>
  <si>
    <t>Tinta p/impressora</t>
  </si>
  <si>
    <t>MAPA DE COTAÇÃO Nº  03/2020</t>
  </si>
  <si>
    <t>BF COMERCIO DE EQUIP. E SUP DE INFO LTDA</t>
  </si>
  <si>
    <t>12.246.531/0001-48</t>
  </si>
  <si>
    <t>(92)99502-5686</t>
  </si>
  <si>
    <t xml:space="preserve">WANDERCLÉIA </t>
  </si>
  <si>
    <t>DANIELA GARCIA DOS SANTOS - ME</t>
  </si>
  <si>
    <t>MANAUARA</t>
  </si>
  <si>
    <t>DOC/TED INTERNET</t>
  </si>
  <si>
    <t>EDIMAR ROGERIO BATISTA DA SILVA</t>
  </si>
  <si>
    <t>NF 000.837</t>
  </si>
  <si>
    <t>NF 000.835</t>
  </si>
  <si>
    <t>01/06/2020 a 30/06/2020</t>
  </si>
  <si>
    <t>PREVIDENCIA SOCIAL PF COMP.06/2020</t>
  </si>
  <si>
    <t>PREVIDENCIA SOCIAL - FOPAG 06/2020</t>
  </si>
  <si>
    <t>CAIXA ECONÔMICA FEDERAL - FGTS FOPAG 06/2020</t>
  </si>
  <si>
    <t>MAT. EXPEDIENTE</t>
  </si>
  <si>
    <t>SIMÃO</t>
  </si>
  <si>
    <t>C.DE M. P. SIMAO</t>
  </si>
  <si>
    <t>08.0266.029/0001-21</t>
  </si>
  <si>
    <t> (92) 3085-5400</t>
  </si>
  <si>
    <t>RAYLENE OLIVEIRA</t>
  </si>
  <si>
    <t>MAT PEDAGÓGICO</t>
  </si>
  <si>
    <t>01/07/2020 a 31/07/2020</t>
  </si>
  <si>
    <t>PREVIDENCIA SOCIAL - FOPAG 07/2020</t>
  </si>
  <si>
    <t>CAIXA ECONÔMICA FEDERAL - FGTS FOPAG 07/2020</t>
  </si>
  <si>
    <t>PREVIDENCIA SOCIAL PF COMP.07/2020</t>
  </si>
  <si>
    <t>01/08/2020 a 31/08/2020</t>
  </si>
  <si>
    <t>TOTAL RESTITUÍDO À CONTA ÚNICA DA PREFEITURA</t>
  </si>
  <si>
    <r>
      <t xml:space="preserve">CONTADOR/CRC Nº:                                   </t>
    </r>
    <r>
      <rPr>
        <b/>
        <sz val="12"/>
        <color indexed="8"/>
        <rFont val="Arial"/>
        <family val="2"/>
      </rPr>
      <t>FÁBIO DA SILVA SANTOS                                        CRC  SP-276273/O-0</t>
    </r>
  </si>
  <si>
    <t>01/09/2020 a 30/09/2020</t>
  </si>
  <si>
    <t>PREVIDENCIA SOCIAL PF COMP.08/2020</t>
  </si>
  <si>
    <t>PREVIDENCIA SOCIAL - FOPAG 08/2020</t>
  </si>
  <si>
    <t>CAIXA ECONÔMICA FEDERAL - FGTS FOPAG 08/2020</t>
  </si>
  <si>
    <t>NF 20203124430</t>
  </si>
  <si>
    <t>NF 20203102961</t>
  </si>
  <si>
    <t>NF 20203096282</t>
  </si>
  <si>
    <t>NF 20203110225</t>
  </si>
  <si>
    <t>NF 20203117410</t>
  </si>
  <si>
    <t>SECRETARIA DA RECEITA FEDERAL  - IRRF FOPAG 06/2020</t>
  </si>
  <si>
    <t>SECRETARIA DA RECEITA FEDERAL  - IRRF FOPAG 08/2020</t>
  </si>
  <si>
    <t>SECRETARIA DA RECEITA FEDERAL  - IRRF FOPAG 05/2020</t>
  </si>
  <si>
    <t>01/10/2020 a 31/10/2020</t>
  </si>
  <si>
    <t>PREVIDENCIA SOCIAL PF COMP.09/2020</t>
  </si>
  <si>
    <t>PREVIDENCIA SOCIAL - FOPAG 09/2020</t>
  </si>
  <si>
    <t>SECRETARIA DA RECEITA FEDERAL  - IRRF FOPAG 09/2020</t>
  </si>
  <si>
    <t>CAIXA ECONÔMICA FEDERAL - FGTS FOPAG 09/2020</t>
  </si>
  <si>
    <t xml:space="preserve">NF 20203132521 </t>
  </si>
  <si>
    <t>PREVIDENCIA SOCIAL PF COMP.10/2020</t>
  </si>
  <si>
    <t>PREVIDENCIA SOCIAL - FOPAG 10/2020</t>
  </si>
  <si>
    <t>SECRETARIA DA RECEITA FEDERAL  - IRRF FOPAG 10/2020</t>
  </si>
  <si>
    <t>CAIXA ECONÔMICA FEDERAL - FGTS FOPAG 10/2020</t>
  </si>
  <si>
    <t>NF 20203140094</t>
  </si>
  <si>
    <t>01/11/2020 a 30/11/2020</t>
  </si>
  <si>
    <t>30/112020</t>
  </si>
  <si>
    <t>CAIXA ECONÔMICA FEDERAL - FGTS FOPAG 11/2020</t>
  </si>
  <si>
    <t>PREVIDENCIA SOCIAL PF COMP.11/2020</t>
  </si>
  <si>
    <t>PREVIDENCIA SOCIAL - FOPAG 11/2020</t>
  </si>
  <si>
    <t>SECRETARIA DA RECEITA FEDERAL  - IRRF FOPAG 11/2020</t>
  </si>
  <si>
    <t>PREVIDENCIA SOCIAL PF COMP.12/2020</t>
  </si>
  <si>
    <t>PREVIDENCIA SOCIAL - FOPAG 12/2020</t>
  </si>
  <si>
    <t>SECRETARIA DA RECEITA FEDERAL  - IRRF FOPAG 12/2020</t>
  </si>
  <si>
    <t>CAIXA ECONÔMICA FEDERAL - FGTS FOPAG 12/2020</t>
  </si>
  <si>
    <t>01/12/2020 a 31/12/2020</t>
  </si>
  <si>
    <t>SECRETARIA DA RECEITA FEDERAL  - IRRF FOPAG 07/2020</t>
  </si>
  <si>
    <t>ABRIL</t>
  </si>
  <si>
    <t>SALDO</t>
  </si>
  <si>
    <t>SALDO REMANEJAR</t>
  </si>
  <si>
    <t>01/01/2021 a 31/01/2021</t>
  </si>
  <si>
    <t>NF 20213153134</t>
  </si>
  <si>
    <t>NF 20203143706</t>
  </si>
  <si>
    <t>PREVIDENCIA SOCIAL - FOPAG 01/2021</t>
  </si>
  <si>
    <t>SECRETARIA DA RECEITA FEDERAL  - IRRF FOPAG 01/2021</t>
  </si>
  <si>
    <t>CAIXA ECONÔMICA FEDERAL - FGTS FOPAG 01/2021</t>
  </si>
  <si>
    <t>PREVIDENCIA SOCIAL PF COMP.01/2021</t>
  </si>
  <si>
    <t>NF 20213158874</t>
  </si>
  <si>
    <t>26/02/201</t>
  </si>
  <si>
    <t>01/02/2021 a 28/02/2021</t>
  </si>
  <si>
    <t>NF 086</t>
  </si>
  <si>
    <t>MATERIAL DE CONSUMO - ALIMENTOS</t>
  </si>
  <si>
    <t>MAPA DE COTAÇÃO Nº  04/2021</t>
  </si>
  <si>
    <t>A E TOYODA EIRELI (A E TOYODA EIRELI)</t>
  </si>
  <si>
    <t>04.402.442/0001-15</t>
  </si>
  <si>
    <t>(92) 98422-7837</t>
  </si>
  <si>
    <t>BRUNO</t>
  </si>
  <si>
    <t>APRESENTOU O MENOR PREÇO</t>
  </si>
  <si>
    <t>HORTIFRUTI SOLIMÕES</t>
  </si>
  <si>
    <t>37.632.511/0001-36</t>
  </si>
  <si>
    <t>(92) 98497-7221</t>
  </si>
  <si>
    <t>JANAINA BARROS</t>
  </si>
  <si>
    <t>APRESENTOU TODOD OS REQUISITOS</t>
  </si>
  <si>
    <t>REGINA SAMPAIO</t>
  </si>
  <si>
    <t>NÃO APRESENTOU TODOD OS REQUISITOS</t>
  </si>
  <si>
    <t>Especificaçõpes dos Produtos</t>
  </si>
  <si>
    <t>TOYODA</t>
  </si>
  <si>
    <t>SOLIMÕES</t>
  </si>
  <si>
    <t>MELANCIA</t>
  </si>
  <si>
    <t>POLPA DE FRUTA</t>
  </si>
  <si>
    <t>OVOS C/30 UNIDADE</t>
  </si>
  <si>
    <t>TRIGO C/ FERMENTO</t>
  </si>
  <si>
    <t xml:space="preserve">    </t>
  </si>
  <si>
    <t>LEITE LÍQUIDO L</t>
  </si>
  <si>
    <t>MARAGARINA</t>
  </si>
  <si>
    <t xml:space="preserve">RESPONSÁVEL PELA EXECUÇÃO: </t>
  </si>
  <si>
    <t xml:space="preserve">MAT. DE ALIMENTOS </t>
  </si>
  <si>
    <t>CAIXA ECONÔMICA FEDERAL - FGTS FOPAG 02/2021</t>
  </si>
  <si>
    <t>PREVIDENCIA SOCIAL PF COMP.02/2021</t>
  </si>
  <si>
    <t>PREVIDENCIA SOCIAL - FOPAG 02/2021</t>
  </si>
  <si>
    <t>SECRETARIA DA RECEITA FEDERAL  - IRRF FOPAG 02/2021</t>
  </si>
  <si>
    <t>PERÍODO DE: 27/04/2020 a 30/03/2021</t>
  </si>
  <si>
    <t>NF 20213166559</t>
  </si>
  <si>
    <t>A E TOYODA EIRELI NF 86</t>
  </si>
  <si>
    <t>01/03/2021 a 31/03/2021</t>
  </si>
  <si>
    <t>PESSOA FÍSICA - PF</t>
  </si>
  <si>
    <t>Gastos Excedentes FGTS FOPAG 02/2021</t>
  </si>
  <si>
    <t xml:space="preserve">3.2  FGTS FOPAG 02/2021 </t>
  </si>
  <si>
    <t>PREVIDENCIA SOCIAL - FOPAG 03/2021</t>
  </si>
  <si>
    <t>PREVIDENCIA SOCIAL PF COMP.03/2021</t>
  </si>
  <si>
    <t>SECRETARIA DA RECEITA FEDERAL  - IRRF FOPAG 03/2021</t>
  </si>
  <si>
    <t>01/04/2021 a 13/04/2021</t>
  </si>
  <si>
    <t>27/04/2020 a 20/04/2021</t>
  </si>
  <si>
    <t>PERÍODO DE: 27/04/2020 a 20/04/2021</t>
  </si>
  <si>
    <t>(   ) PARCIAL       (  x  ) FINAL</t>
  </si>
  <si>
    <r>
      <t xml:space="preserve">RESPONSÁVEL PELA EXECUÇÃO:
</t>
    </r>
    <r>
      <rPr>
        <b/>
        <sz val="12"/>
        <color indexed="8"/>
        <rFont val="Arial"/>
        <family val="2"/>
      </rPr>
      <t>ITAIÇARA CORREA MAR</t>
    </r>
  </si>
  <si>
    <t>(  ) PARCIAL                 (  x ) FINAL</t>
  </si>
  <si>
    <t>(   ) PARCIAL                  ( X  ) FINAL</t>
  </si>
  <si>
    <t>Nº do TERMO: 02/2020</t>
  </si>
  <si>
    <r>
      <rPr>
        <sz val="11"/>
        <rFont val="Arial"/>
        <family val="2"/>
      </rPr>
      <t>UNIDADE EXECUTORA</t>
    </r>
    <r>
      <rPr>
        <b/>
        <sz val="11"/>
        <rFont val="Arial"/>
        <family val="2"/>
      </rPr>
      <t>: ALDEIAS INFANTIS SOS BRASIL</t>
    </r>
  </si>
  <si>
    <r>
      <rPr>
        <sz val="11"/>
        <rFont val="Arial"/>
        <family val="2"/>
      </rPr>
      <t>N° DO TERMO:</t>
    </r>
    <r>
      <rPr>
        <b/>
        <sz val="11"/>
        <rFont val="Arial"/>
        <family val="2"/>
      </rPr>
      <t xml:space="preserve"> 002/2020</t>
    </r>
  </si>
  <si>
    <r>
      <rPr>
        <sz val="11"/>
        <rFont val="Arial"/>
        <family val="2"/>
      </rPr>
      <t>PARCELA:</t>
    </r>
    <r>
      <rPr>
        <b/>
        <sz val="11"/>
        <rFont val="Arial"/>
        <family val="2"/>
      </rPr>
      <t xml:space="preserve"> ÚNICA</t>
    </r>
  </si>
  <si>
    <r>
      <rPr>
        <sz val="11"/>
        <rFont val="Arial"/>
        <family val="2"/>
      </rPr>
      <t xml:space="preserve">UNIDADE EXECUTORA: </t>
    </r>
    <r>
      <rPr>
        <b/>
        <sz val="11"/>
        <rFont val="Arial"/>
        <family val="2"/>
      </rPr>
      <t>ALDEIAS INFANTIS SOS BRASIL</t>
    </r>
  </si>
  <si>
    <r>
      <rPr>
        <sz val="11"/>
        <rFont val="Arial"/>
        <family val="2"/>
      </rPr>
      <t xml:space="preserve">RESPONSÁVEL PELA EXECUÇÃO:                                                   </t>
    </r>
    <r>
      <rPr>
        <b/>
        <sz val="11"/>
        <rFont val="Arial"/>
        <family val="2"/>
      </rPr>
      <t xml:space="preserve"> ITAIÇARA CORREA MAR</t>
    </r>
  </si>
  <si>
    <t>SERVIÇOS PRESTADOS PF - OFICINAS PSICOPEDAGÓGICAS</t>
  </si>
  <si>
    <t>001.***.***-69</t>
  </si>
  <si>
    <t>SALÁRIO PSICOLOGA</t>
  </si>
  <si>
    <t>SALÁRIO PSICOLOGA - 13º Salário</t>
  </si>
  <si>
    <t>765.***.***-91</t>
  </si>
  <si>
    <t>SALÁRIO - ASSIST. DESENV. FAMILIAR E COMUNITÁRIO</t>
  </si>
  <si>
    <t>SALÁRIO - ASSIST. DESENV. FAMILIAR E COMUNITÁRIO - 13º Salário</t>
  </si>
  <si>
    <t>784.***.***-20</t>
  </si>
  <si>
    <t>SALÁRIO - AUX. ADMINISTRATIVO</t>
  </si>
  <si>
    <t>SALÁRIO - AUX. ADMINISTRATIVO - 13º Salário</t>
  </si>
  <si>
    <t>714.***.***-87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</si>
</sst>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&quot;R$ &quot;* #,##0.00_);_(&quot;R$ &quot;* \(#,##0.00\);_(&quot;R$ &quot;* &quot;-&quot;??_);_(@_)"/>
    <numFmt numFmtId="166" formatCode="&quot;R$&quot;\ #,##0.00"/>
    <numFmt numFmtId="167" formatCode="_ * #,##0.00_ ;_ * \-#,##0.00_ ;_ * &quot;-&quot;??_ ;_ @_ "/>
    <numFmt numFmtId="168" formatCode="_-[$R$-416]\ * #,##0.00_-;\-[$R$-416]\ * #,##0.00_-;_-[$R$-416]\ * &quot;-&quot;??_-;_-@_-"/>
  </numFmts>
  <fonts count="4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sz val="26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0"/>
      <color rgb="FF000000"/>
      <name val="Segoe UI"/>
      <family val="2"/>
    </font>
    <font>
      <b/>
      <sz val="10"/>
      <color theme="1"/>
      <name val="Arial"/>
      <family val="2"/>
    </font>
    <font>
      <sz val="11"/>
      <color rgb="FFFF000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8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11" fillId="3" borderId="1" applyNumberFormat="0" applyAlignment="0" applyProtection="0"/>
    <xf numFmtId="0" fontId="12" fillId="2" borderId="1" applyNumberFormat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44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4" borderId="0" applyNumberFormat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8" fillId="0" borderId="4" applyNumberFormat="0" applyFill="0" applyAlignment="0" applyProtection="0"/>
    <xf numFmtId="43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364">
    <xf numFmtId="0" fontId="0" fillId="0" borderId="0" xfId="0"/>
    <xf numFmtId="0" fontId="22" fillId="0" borderId="0" xfId="0" applyFont="1"/>
    <xf numFmtId="0" fontId="22" fillId="0" borderId="5" xfId="0" applyFont="1" applyBorder="1"/>
    <xf numFmtId="0" fontId="22" fillId="0" borderId="0" xfId="0" applyFont="1" applyAlignment="1">
      <alignment vertical="center" wrapText="1"/>
    </xf>
    <xf numFmtId="0" fontId="23" fillId="0" borderId="5" xfId="0" applyFont="1" applyBorder="1" applyAlignment="1">
      <alignment vertical="center" wrapText="1"/>
    </xf>
    <xf numFmtId="0" fontId="24" fillId="0" borderId="5" xfId="0" applyFont="1" applyBorder="1" applyAlignment="1">
      <alignment horizontal="center" vertical="center" wrapText="1"/>
    </xf>
    <xf numFmtId="0" fontId="22" fillId="0" borderId="5" xfId="0" applyFont="1" applyBorder="1" applyAlignment="1">
      <alignment vertical="center" wrapText="1"/>
    </xf>
    <xf numFmtId="0" fontId="23" fillId="0" borderId="0" xfId="0" applyFont="1" applyAlignment="1">
      <alignment horizontal="center"/>
    </xf>
    <xf numFmtId="0" fontId="23" fillId="0" borderId="5" xfId="0" applyFont="1" applyBorder="1"/>
    <xf numFmtId="0" fontId="23" fillId="0" borderId="0" xfId="0" applyFont="1"/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vertical="center" wrapText="1"/>
    </xf>
    <xf numFmtId="14" fontId="23" fillId="0" borderId="5" xfId="5" applyNumberFormat="1" applyFont="1" applyBorder="1" applyAlignment="1">
      <alignment horizontal="center"/>
    </xf>
    <xf numFmtId="44" fontId="23" fillId="0" borderId="5" xfId="5" applyFont="1" applyBorder="1" applyAlignment="1"/>
    <xf numFmtId="0" fontId="23" fillId="0" borderId="0" xfId="0" applyFont="1" applyFill="1" applyBorder="1" applyAlignment="1">
      <alignment horizontal="left"/>
    </xf>
    <xf numFmtId="0" fontId="0" fillId="0" borderId="0" xfId="0"/>
    <xf numFmtId="0" fontId="23" fillId="0" borderId="0" xfId="0" applyFont="1"/>
    <xf numFmtId="0" fontId="24" fillId="0" borderId="0" xfId="0" applyFont="1" applyAlignment="1">
      <alignment horizontal="right" vertical="center" wrapText="1"/>
    </xf>
    <xf numFmtId="0" fontId="22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justify" vertical="center" wrapText="1"/>
    </xf>
    <xf numFmtId="0" fontId="24" fillId="0" borderId="5" xfId="0" applyFont="1" applyBorder="1" applyAlignment="1">
      <alignment vertical="center" wrapText="1"/>
    </xf>
    <xf numFmtId="0" fontId="24" fillId="0" borderId="5" xfId="0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vertical="center" wrapText="1"/>
    </xf>
    <xf numFmtId="0" fontId="22" fillId="5" borderId="5" xfId="0" applyFont="1" applyFill="1" applyBorder="1" applyAlignment="1">
      <alignment horizontal="center" vertical="center" wrapText="1"/>
    </xf>
    <xf numFmtId="4" fontId="22" fillId="0" borderId="0" xfId="0" applyNumberFormat="1" applyFont="1" applyAlignment="1">
      <alignment vertical="center" wrapText="1"/>
    </xf>
    <xf numFmtId="166" fontId="22" fillId="0" borderId="5" xfId="0" applyNumberFormat="1" applyFont="1" applyBorder="1" applyAlignment="1">
      <alignment vertical="center" wrapText="1"/>
    </xf>
    <xf numFmtId="166" fontId="22" fillId="0" borderId="5" xfId="0" applyNumberFormat="1" applyFont="1" applyBorder="1" applyAlignment="1">
      <alignment horizontal="center" vertical="center" wrapText="1"/>
    </xf>
    <xf numFmtId="0" fontId="26" fillId="0" borderId="0" xfId="0" applyFont="1"/>
    <xf numFmtId="44" fontId="23" fillId="0" borderId="0" xfId="0" applyNumberFormat="1" applyFont="1"/>
    <xf numFmtId="44" fontId="0" fillId="0" borderId="0" xfId="0" applyNumberFormat="1"/>
    <xf numFmtId="0" fontId="8" fillId="0" borderId="5" xfId="0" applyNumberFormat="1" applyFont="1" applyBorder="1" applyAlignment="1">
      <alignment horizontal="justify" vertical="justify" wrapText="1"/>
    </xf>
    <xf numFmtId="14" fontId="8" fillId="0" borderId="5" xfId="5" applyNumberFormat="1" applyFont="1" applyBorder="1" applyAlignment="1">
      <alignment horizontal="center" vertical="center"/>
    </xf>
    <xf numFmtId="0" fontId="23" fillId="0" borderId="0" xfId="0" applyNumberFormat="1" applyFont="1"/>
    <xf numFmtId="0" fontId="27" fillId="0" borderId="0" xfId="0" applyFont="1" applyAlignment="1">
      <alignment horizontal="center"/>
    </xf>
    <xf numFmtId="0" fontId="27" fillId="0" borderId="0" xfId="0" applyNumberFormat="1" applyFont="1" applyAlignment="1">
      <alignment horizontal="center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center" wrapText="1"/>
    </xf>
    <xf numFmtId="0" fontId="23" fillId="0" borderId="5" xfId="0" applyNumberFormat="1" applyFont="1" applyBorder="1" applyAlignment="1">
      <alignment horizontal="center"/>
    </xf>
    <xf numFmtId="14" fontId="23" fillId="0" borderId="5" xfId="0" applyNumberFormat="1" applyFont="1" applyBorder="1" applyAlignment="1">
      <alignment horizontal="center"/>
    </xf>
    <xf numFmtId="44" fontId="24" fillId="7" borderId="5" xfId="5" applyFont="1" applyFill="1" applyBorder="1"/>
    <xf numFmtId="0" fontId="29" fillId="0" borderId="0" xfId="0" applyFont="1" applyAlignment="1">
      <alignment horizontal="right"/>
    </xf>
    <xf numFmtId="44" fontId="24" fillId="0" borderId="5" xfId="5" applyFont="1" applyBorder="1"/>
    <xf numFmtId="44" fontId="22" fillId="0" borderId="5" xfId="5" applyFont="1" applyBorder="1"/>
    <xf numFmtId="0" fontId="22" fillId="0" borderId="0" xfId="0" applyNumberFormat="1" applyFont="1"/>
    <xf numFmtId="0" fontId="8" fillId="0" borderId="5" xfId="0" applyFont="1" applyBorder="1" applyAlignment="1">
      <alignment vertical="center" wrapText="1"/>
    </xf>
    <xf numFmtId="0" fontId="8" fillId="0" borderId="0" xfId="0" applyFont="1"/>
    <xf numFmtId="43" fontId="22" fillId="0" borderId="5" xfId="14" applyFont="1" applyBorder="1" applyAlignment="1">
      <alignment vertical="center" wrapText="1"/>
    </xf>
    <xf numFmtId="0" fontId="24" fillId="0" borderId="5" xfId="0" applyFont="1" applyBorder="1" applyAlignment="1">
      <alignment horizontal="left" vertical="top" wrapText="1"/>
    </xf>
    <xf numFmtId="0" fontId="22" fillId="0" borderId="5" xfId="0" applyFont="1" applyBorder="1" applyAlignment="1">
      <alignment horizontal="center" vertical="center" wrapText="1"/>
    </xf>
    <xf numFmtId="14" fontId="22" fillId="0" borderId="5" xfId="0" applyNumberFormat="1" applyFont="1" applyBorder="1" applyAlignment="1">
      <alignment horizontal="center" vertical="center" wrapText="1"/>
    </xf>
    <xf numFmtId="44" fontId="22" fillId="0" borderId="0" xfId="0" applyNumberFormat="1" applyFont="1" applyAlignment="1">
      <alignment vertical="center" wrapText="1"/>
    </xf>
    <xf numFmtId="166" fontId="26" fillId="0" borderId="0" xfId="0" applyNumberFormat="1" applyFont="1"/>
    <xf numFmtId="0" fontId="30" fillId="0" borderId="0" xfId="0" applyFont="1" applyAlignment="1">
      <alignment vertical="center"/>
    </xf>
    <xf numFmtId="44" fontId="8" fillId="0" borderId="5" xfId="5" applyNumberFormat="1" applyFont="1" applyBorder="1"/>
    <xf numFmtId="44" fontId="23" fillId="0" borderId="5" xfId="14" applyNumberFormat="1" applyFont="1" applyBorder="1"/>
    <xf numFmtId="14" fontId="8" fillId="0" borderId="5" xfId="0" applyNumberFormat="1" applyFont="1" applyBorder="1" applyAlignment="1">
      <alignment horizontal="center" vertical="center"/>
    </xf>
    <xf numFmtId="166" fontId="22" fillId="0" borderId="5" xfId="5" applyNumberFormat="1" applyFont="1" applyBorder="1" applyAlignment="1">
      <alignment horizontal="center" vertical="center" wrapText="1"/>
    </xf>
    <xf numFmtId="166" fontId="22" fillId="0" borderId="5" xfId="5" applyNumberFormat="1" applyFont="1" applyBorder="1" applyAlignment="1">
      <alignment vertical="center" wrapText="1"/>
    </xf>
    <xf numFmtId="166" fontId="24" fillId="5" borderId="5" xfId="0" applyNumberFormat="1" applyFont="1" applyFill="1" applyBorder="1" applyAlignment="1">
      <alignment vertical="center" wrapText="1"/>
    </xf>
    <xf numFmtId="166" fontId="8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/>
    </xf>
    <xf numFmtId="166" fontId="0" fillId="0" borderId="0" xfId="0" applyNumberFormat="1"/>
    <xf numFmtId="166" fontId="22" fillId="0" borderId="5" xfId="14" applyNumberFormat="1" applyFont="1" applyBorder="1" applyAlignment="1">
      <alignment horizontal="center" vertical="center" wrapText="1"/>
    </xf>
    <xf numFmtId="166" fontId="22" fillId="0" borderId="5" xfId="14" applyNumberFormat="1" applyFont="1" applyBorder="1" applyAlignment="1">
      <alignment vertical="center" wrapText="1"/>
    </xf>
    <xf numFmtId="0" fontId="0" fillId="0" borderId="0" xfId="0"/>
    <xf numFmtId="166" fontId="0" fillId="0" borderId="0" xfId="0" applyNumberFormat="1"/>
    <xf numFmtId="166" fontId="8" fillId="0" borderId="5" xfId="5" applyNumberFormat="1" applyFont="1" applyBorder="1" applyAlignment="1">
      <alignment horizontal="right" vertical="center"/>
    </xf>
    <xf numFmtId="166" fontId="8" fillId="0" borderId="5" xfId="0" applyNumberFormat="1" applyFont="1" applyBorder="1" applyAlignment="1">
      <alignment horizontal="right" vertical="center"/>
    </xf>
    <xf numFmtId="166" fontId="8" fillId="0" borderId="6" xfId="0" applyNumberFormat="1" applyFont="1" applyBorder="1" applyAlignment="1">
      <alignment horizontal="right" vertical="center"/>
    </xf>
    <xf numFmtId="43" fontId="8" fillId="0" borderId="5" xfId="14" applyFont="1" applyBorder="1" applyAlignment="1">
      <alignment horizontal="right" vertical="center"/>
    </xf>
    <xf numFmtId="166" fontId="8" fillId="8" borderId="5" xfId="5" applyNumberFormat="1" applyFont="1" applyFill="1" applyBorder="1" applyAlignment="1">
      <alignment horizontal="right" vertical="center"/>
    </xf>
    <xf numFmtId="44" fontId="32" fillId="0" borderId="0" xfId="0" applyNumberFormat="1" applyFont="1"/>
    <xf numFmtId="14" fontId="23" fillId="0" borderId="5" xfId="0" applyNumberFormat="1" applyFont="1" applyBorder="1" applyAlignment="1">
      <alignment vertical="center" wrapText="1"/>
    </xf>
    <xf numFmtId="166" fontId="22" fillId="0" borderId="0" xfId="0" applyNumberFormat="1" applyFont="1"/>
    <xf numFmtId="0" fontId="7" fillId="0" borderId="0" xfId="0" applyFont="1" applyAlignment="1">
      <alignment horizontal="right" vertical="center" wrapText="1"/>
    </xf>
    <xf numFmtId="0" fontId="7" fillId="0" borderId="5" xfId="0" applyFont="1" applyBorder="1" applyAlignment="1">
      <alignment vertical="center" wrapText="1"/>
    </xf>
    <xf numFmtId="14" fontId="8" fillId="0" borderId="5" xfId="0" applyNumberFormat="1" applyFont="1" applyBorder="1" applyAlignment="1">
      <alignment wrapText="1"/>
    </xf>
    <xf numFmtId="0" fontId="7" fillId="0" borderId="5" xfId="0" applyFont="1" applyBorder="1" applyAlignment="1">
      <alignment horizontal="center" vertical="center" wrapText="1"/>
    </xf>
    <xf numFmtId="166" fontId="7" fillId="5" borderId="5" xfId="0" applyNumberFormat="1" applyFont="1" applyFill="1" applyBorder="1" applyAlignment="1">
      <alignment horizontal="right" vertical="center" wrapText="1"/>
    </xf>
    <xf numFmtId="44" fontId="8" fillId="0" borderId="5" xfId="0" applyNumberFormat="1" applyFont="1" applyBorder="1" applyAlignment="1">
      <alignment vertical="center" wrapText="1"/>
    </xf>
    <xf numFmtId="0" fontId="7" fillId="5" borderId="5" xfId="0" applyFont="1" applyFill="1" applyBorder="1" applyAlignment="1">
      <alignment vertical="center" wrapText="1"/>
    </xf>
    <xf numFmtId="44" fontId="7" fillId="5" borderId="5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left" vertical="center" wrapText="1"/>
    </xf>
    <xf numFmtId="44" fontId="7" fillId="0" borderId="0" xfId="0" applyNumberFormat="1" applyFont="1" applyFill="1" applyBorder="1" applyAlignment="1">
      <alignment horizontal="right" vertical="center" wrapText="1"/>
    </xf>
    <xf numFmtId="43" fontId="26" fillId="0" borderId="0" xfId="0" applyNumberFormat="1" applyFont="1"/>
    <xf numFmtId="14" fontId="8" fillId="0" borderId="7" xfId="5" applyNumberFormat="1" applyFont="1" applyBorder="1" applyAlignment="1">
      <alignment horizontal="center" vertical="center"/>
    </xf>
    <xf numFmtId="0" fontId="22" fillId="5" borderId="5" xfId="0" applyFont="1" applyFill="1" applyBorder="1" applyAlignment="1">
      <alignment horizontal="center"/>
    </xf>
    <xf numFmtId="44" fontId="24" fillId="5" borderId="5" xfId="0" applyNumberFormat="1" applyFont="1" applyFill="1" applyBorder="1"/>
    <xf numFmtId="0" fontId="8" fillId="5" borderId="5" xfId="0" applyFont="1" applyFill="1" applyBorder="1" applyAlignment="1">
      <alignment horizontal="center" vertical="center" wrapText="1"/>
    </xf>
    <xf numFmtId="166" fontId="8" fillId="5" borderId="5" xfId="0" applyNumberFormat="1" applyFont="1" applyFill="1" applyBorder="1" applyAlignment="1"/>
    <xf numFmtId="166" fontId="7" fillId="5" borderId="5" xfId="5" applyNumberFormat="1" applyFont="1" applyFill="1" applyBorder="1" applyAlignment="1"/>
    <xf numFmtId="0" fontId="23" fillId="5" borderId="5" xfId="0" applyFont="1" applyFill="1" applyBorder="1" applyAlignment="1">
      <alignment horizontal="center" vertical="center" wrapText="1"/>
    </xf>
    <xf numFmtId="44" fontId="23" fillId="5" borderId="8" xfId="0" applyNumberFormat="1" applyFont="1" applyFill="1" applyBorder="1" applyAlignment="1"/>
    <xf numFmtId="14" fontId="8" fillId="0" borderId="5" xfId="0" applyNumberFormat="1" applyFont="1" applyBorder="1" applyAlignment="1">
      <alignment vertical="center" wrapText="1"/>
    </xf>
    <xf numFmtId="0" fontId="6" fillId="0" borderId="5" xfId="0" applyFont="1" applyBorder="1" applyAlignment="1">
      <alignment horizontal="left" vertical="center" wrapText="1"/>
    </xf>
    <xf numFmtId="17" fontId="24" fillId="0" borderId="5" xfId="0" applyNumberFormat="1" applyFont="1" applyBorder="1" applyAlignment="1">
      <alignment horizontal="left" vertical="center" wrapText="1"/>
    </xf>
    <xf numFmtId="43" fontId="8" fillId="0" borderId="5" xfId="14" applyFont="1" applyBorder="1" applyAlignment="1">
      <alignment horizontal="right" vertical="center" wrapText="1"/>
    </xf>
    <xf numFmtId="0" fontId="0" fillId="0" borderId="5" xfId="0" applyBorder="1"/>
    <xf numFmtId="0" fontId="26" fillId="0" borderId="0" xfId="0" applyFont="1" applyAlignment="1">
      <alignment vertical="center"/>
    </xf>
    <xf numFmtId="0" fontId="26" fillId="0" borderId="0" xfId="0" applyFont="1" applyFill="1"/>
    <xf numFmtId="44" fontId="22" fillId="0" borderId="5" xfId="5" applyFont="1" applyBorder="1" applyAlignment="1">
      <alignment vertical="center" wrapText="1"/>
    </xf>
    <xf numFmtId="0" fontId="34" fillId="0" borderId="5" xfId="0" applyFont="1" applyBorder="1"/>
    <xf numFmtId="0" fontId="34" fillId="0" borderId="5" xfId="0" applyFont="1" applyBorder="1" applyAlignment="1">
      <alignment horizontal="center"/>
    </xf>
    <xf numFmtId="14" fontId="34" fillId="0" borderId="5" xfId="0" applyNumberFormat="1" applyFont="1" applyBorder="1" applyAlignment="1">
      <alignment horizontal="center"/>
    </xf>
    <xf numFmtId="0" fontId="34" fillId="9" borderId="5" xfId="8" applyFont="1" applyFill="1" applyBorder="1" applyAlignment="1" applyProtection="1">
      <alignment vertical="center"/>
      <protection locked="0"/>
    </xf>
    <xf numFmtId="0" fontId="34" fillId="9" borderId="6" xfId="8" applyFont="1" applyFill="1" applyBorder="1" applyAlignment="1" applyProtection="1">
      <alignment horizontal="center" vertical="center"/>
      <protection locked="0"/>
    </xf>
    <xf numFmtId="166" fontId="34" fillId="8" borderId="5" xfId="0" applyNumberFormat="1" applyFont="1" applyFill="1" applyBorder="1" applyAlignment="1">
      <alignment horizontal="right" vertical="center" wrapText="1"/>
    </xf>
    <xf numFmtId="166" fontId="1" fillId="6" borderId="5" xfId="8" applyNumberFormat="1" applyFont="1" applyFill="1" applyBorder="1" applyProtection="1">
      <protection locked="0"/>
    </xf>
    <xf numFmtId="166" fontId="34" fillId="6" borderId="5" xfId="0" applyNumberFormat="1" applyFont="1" applyFill="1" applyBorder="1" applyAlignment="1">
      <alignment horizontal="right" vertical="center" wrapText="1"/>
    </xf>
    <xf numFmtId="166" fontId="1" fillId="6" borderId="5" xfId="16" applyNumberFormat="1" applyFont="1" applyFill="1" applyBorder="1" applyProtection="1">
      <protection locked="0"/>
    </xf>
    <xf numFmtId="0" fontId="35" fillId="0" borderId="5" xfId="0" applyFont="1" applyBorder="1" applyAlignment="1">
      <alignment horizontal="center"/>
    </xf>
    <xf numFmtId="0" fontId="36" fillId="6" borderId="5" xfId="0" applyFont="1" applyFill="1" applyBorder="1" applyAlignment="1">
      <alignment horizontal="center" vertical="center"/>
    </xf>
    <xf numFmtId="0" fontId="36" fillId="6" borderId="6" xfId="0" applyFont="1" applyFill="1" applyBorder="1" applyAlignment="1">
      <alignment horizontal="center" vertical="center" wrapText="1"/>
    </xf>
    <xf numFmtId="0" fontId="33" fillId="6" borderId="5" xfId="0" applyFont="1" applyFill="1" applyBorder="1" applyAlignment="1">
      <alignment horizontal="center" vertical="center" wrapText="1"/>
    </xf>
    <xf numFmtId="0" fontId="33" fillId="8" borderId="5" xfId="0" applyFont="1" applyFill="1" applyBorder="1" applyAlignment="1">
      <alignment horizontal="center" vertical="center" wrapText="1"/>
    </xf>
    <xf numFmtId="0" fontId="37" fillId="0" borderId="0" xfId="0" applyFont="1"/>
    <xf numFmtId="166" fontId="1" fillId="8" borderId="5" xfId="8" applyNumberFormat="1" applyFont="1" applyFill="1" applyBorder="1" applyProtection="1">
      <protection locked="0"/>
    </xf>
    <xf numFmtId="0" fontId="34" fillId="0" borderId="5" xfId="0" applyFont="1" applyBorder="1" applyAlignment="1">
      <alignment horizontal="center" vertical="center" wrapText="1"/>
    </xf>
    <xf numFmtId="166" fontId="34" fillId="8" borderId="5" xfId="0" applyNumberFormat="1" applyFont="1" applyFill="1" applyBorder="1" applyAlignment="1">
      <alignment horizontal="right" vertical="center" wrapText="1"/>
    </xf>
    <xf numFmtId="166" fontId="34" fillId="6" borderId="5" xfId="0" applyNumberFormat="1" applyFont="1" applyFill="1" applyBorder="1" applyAlignment="1">
      <alignment horizontal="right" vertical="center" wrapText="1"/>
    </xf>
    <xf numFmtId="0" fontId="34" fillId="0" borderId="5" xfId="0" applyFont="1" applyBorder="1" applyAlignment="1">
      <alignment horizontal="center" vertical="center"/>
    </xf>
    <xf numFmtId="0" fontId="34" fillId="0" borderId="5" xfId="0" applyFont="1" applyBorder="1" applyAlignment="1">
      <alignment vertical="center"/>
    </xf>
    <xf numFmtId="166" fontId="22" fillId="0" borderId="0" xfId="0" applyNumberFormat="1" applyFont="1" applyAlignment="1">
      <alignment vertical="center" wrapText="1"/>
    </xf>
    <xf numFmtId="0" fontId="36" fillId="6" borderId="5" xfId="0" applyFont="1" applyFill="1" applyBorder="1" applyAlignment="1">
      <alignment horizontal="center" vertical="center"/>
    </xf>
    <xf numFmtId="0" fontId="34" fillId="0" borderId="5" xfId="0" applyFont="1" applyBorder="1" applyAlignment="1">
      <alignment horizontal="center"/>
    </xf>
    <xf numFmtId="0" fontId="34" fillId="0" borderId="0" xfId="0" applyFont="1" applyBorder="1" applyAlignment="1">
      <alignment vertical="center"/>
    </xf>
    <xf numFmtId="0" fontId="37" fillId="0" borderId="0" xfId="0" applyFont="1" applyBorder="1"/>
    <xf numFmtId="166" fontId="8" fillId="0" borderId="5" xfId="5" applyNumberFormat="1" applyFont="1" applyFill="1" applyBorder="1" applyAlignment="1">
      <alignment vertical="center"/>
    </xf>
    <xf numFmtId="0" fontId="34" fillId="6" borderId="5" xfId="0" applyFont="1" applyFill="1" applyBorder="1" applyAlignment="1">
      <alignment horizontal="center"/>
    </xf>
    <xf numFmtId="0" fontId="36" fillId="6" borderId="5" xfId="0" applyFont="1" applyFill="1" applyBorder="1" applyAlignment="1">
      <alignment horizontal="center" vertical="center"/>
    </xf>
    <xf numFmtId="0" fontId="37" fillId="0" borderId="0" xfId="0" applyFont="1" applyFill="1"/>
    <xf numFmtId="0" fontId="0" fillId="0" borderId="0" xfId="0" applyFill="1"/>
    <xf numFmtId="0" fontId="34" fillId="0" borderId="5" xfId="0" applyFont="1" applyFill="1" applyBorder="1"/>
    <xf numFmtId="0" fontId="34" fillId="0" borderId="5" xfId="0" applyFont="1" applyFill="1" applyBorder="1" applyAlignment="1">
      <alignment horizontal="center"/>
    </xf>
    <xf numFmtId="0" fontId="34" fillId="0" borderId="5" xfId="0" applyFont="1" applyFill="1" applyBorder="1" applyAlignment="1">
      <alignment vertical="center"/>
    </xf>
    <xf numFmtId="0" fontId="34" fillId="0" borderId="5" xfId="0" applyFont="1" applyFill="1" applyBorder="1" applyAlignment="1">
      <alignment horizontal="center" vertical="center" wrapText="1"/>
    </xf>
    <xf numFmtId="14" fontId="34" fillId="0" borderId="5" xfId="0" applyNumberFormat="1" applyFont="1" applyFill="1" applyBorder="1" applyAlignment="1">
      <alignment vertical="center"/>
    </xf>
    <xf numFmtId="0" fontId="34" fillId="0" borderId="5" xfId="0" applyFont="1" applyFill="1" applyBorder="1" applyAlignment="1">
      <alignment horizontal="left" vertical="center"/>
    </xf>
    <xf numFmtId="0" fontId="38" fillId="0" borderId="0" xfId="0" applyFont="1" applyFill="1"/>
    <xf numFmtId="0" fontId="33" fillId="0" borderId="5" xfId="0" applyFont="1" applyFill="1" applyBorder="1" applyAlignment="1">
      <alignment horizontal="center" vertical="center" wrapText="1"/>
    </xf>
    <xf numFmtId="0" fontId="34" fillId="0" borderId="5" xfId="8" applyFont="1" applyFill="1" applyBorder="1" applyAlignment="1" applyProtection="1">
      <alignment vertical="center"/>
      <protection locked="0"/>
    </xf>
    <xf numFmtId="0" fontId="35" fillId="0" borderId="5" xfId="0" applyFont="1" applyFill="1" applyBorder="1" applyAlignment="1">
      <alignment horizontal="center"/>
    </xf>
    <xf numFmtId="0" fontId="34" fillId="0" borderId="6" xfId="8" applyFont="1" applyFill="1" applyBorder="1" applyAlignment="1" applyProtection="1">
      <alignment horizontal="center" vertical="center"/>
      <protection locked="0"/>
    </xf>
    <xf numFmtId="166" fontId="1" fillId="0" borderId="5" xfId="8" applyNumberFormat="1" applyFont="1" applyFill="1" applyBorder="1" applyProtection="1">
      <protection locked="0"/>
    </xf>
    <xf numFmtId="166" fontId="34" fillId="0" borderId="5" xfId="0" applyNumberFormat="1" applyFont="1" applyFill="1" applyBorder="1" applyAlignment="1">
      <alignment horizontal="right" vertical="center" wrapText="1"/>
    </xf>
    <xf numFmtId="14" fontId="34" fillId="6" borderId="5" xfId="0" applyNumberFormat="1" applyFont="1" applyFill="1" applyBorder="1" applyAlignment="1">
      <alignment horizontal="center"/>
    </xf>
    <xf numFmtId="166" fontId="31" fillId="6" borderId="6" xfId="0" applyNumberFormat="1" applyFont="1" applyFill="1" applyBorder="1" applyAlignment="1"/>
    <xf numFmtId="166" fontId="31" fillId="6" borderId="8" xfId="0" applyNumberFormat="1" applyFont="1" applyFill="1" applyBorder="1" applyAlignment="1"/>
    <xf numFmtId="43" fontId="34" fillId="6" borderId="5" xfId="14" applyFont="1" applyFill="1" applyBorder="1" applyAlignment="1">
      <alignment horizontal="right" vertical="center" wrapText="1"/>
    </xf>
    <xf numFmtId="43" fontId="1" fillId="6" borderId="5" xfId="14" applyFont="1" applyFill="1" applyBorder="1" applyProtection="1">
      <protection locked="0"/>
    </xf>
    <xf numFmtId="166" fontId="37" fillId="0" borderId="0" xfId="0" applyNumberFormat="1" applyFont="1"/>
    <xf numFmtId="166" fontId="31" fillId="8" borderId="6" xfId="0" applyNumberFormat="1" applyFont="1" applyFill="1" applyBorder="1" applyAlignment="1"/>
    <xf numFmtId="166" fontId="31" fillId="8" borderId="8" xfId="0" applyNumberFormat="1" applyFont="1" applyFill="1" applyBorder="1" applyAlignment="1"/>
    <xf numFmtId="0" fontId="31" fillId="0" borderId="5" xfId="0" applyFont="1" applyBorder="1" applyAlignment="1">
      <alignment horizontal="center" vertical="center" wrapText="1"/>
    </xf>
    <xf numFmtId="0" fontId="31" fillId="8" borderId="5" xfId="0" applyFont="1" applyFill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/>
    </xf>
    <xf numFmtId="14" fontId="8" fillId="0" borderId="5" xfId="0" applyNumberFormat="1" applyFont="1" applyBorder="1" applyAlignment="1">
      <alignment horizontal="center"/>
    </xf>
    <xf numFmtId="44" fontId="8" fillId="0" borderId="5" xfId="14" applyNumberFormat="1" applyFont="1" applyBorder="1"/>
    <xf numFmtId="14" fontId="23" fillId="0" borderId="5" xfId="0" applyNumberFormat="1" applyFont="1" applyBorder="1"/>
    <xf numFmtId="8" fontId="26" fillId="0" borderId="0" xfId="0" applyNumberFormat="1" applyFont="1"/>
    <xf numFmtId="0" fontId="26" fillId="0" borderId="0" xfId="0" applyFont="1" applyAlignment="1">
      <alignment horizontal="center"/>
    </xf>
    <xf numFmtId="0" fontId="26" fillId="0" borderId="5" xfId="0" applyFont="1" applyBorder="1" applyAlignment="1">
      <alignment horizontal="center"/>
    </xf>
    <xf numFmtId="166" fontId="8" fillId="8" borderId="5" xfId="0" applyNumberFormat="1" applyFont="1" applyFill="1" applyBorder="1" applyAlignment="1">
      <alignment horizontal="right" vertical="center" wrapText="1"/>
    </xf>
    <xf numFmtId="43" fontId="8" fillId="8" borderId="5" xfId="14" applyFont="1" applyFill="1" applyBorder="1" applyAlignment="1">
      <alignment horizontal="right" vertical="center" wrapText="1"/>
    </xf>
    <xf numFmtId="43" fontId="8" fillId="0" borderId="5" xfId="14" applyFont="1" applyBorder="1" applyAlignment="1">
      <alignment horizontal="right" vertical="center" wrapText="1"/>
    </xf>
    <xf numFmtId="166" fontId="2" fillId="0" borderId="5" xfId="14" applyNumberFormat="1" applyFont="1" applyBorder="1" applyAlignment="1">
      <alignment vertical="center" wrapText="1"/>
    </xf>
    <xf numFmtId="43" fontId="8" fillId="0" borderId="6" xfId="14" applyFont="1" applyBorder="1" applyAlignment="1">
      <alignment vertical="center" wrapText="1"/>
    </xf>
    <xf numFmtId="44" fontId="8" fillId="0" borderId="6" xfId="0" applyNumberFormat="1" applyFont="1" applyBorder="1" applyAlignment="1">
      <alignment vertical="center" wrapText="1"/>
    </xf>
    <xf numFmtId="0" fontId="36" fillId="6" borderId="5" xfId="0" applyFont="1" applyFill="1" applyBorder="1" applyAlignment="1">
      <alignment horizontal="center" vertical="center"/>
    </xf>
    <xf numFmtId="0" fontId="34" fillId="0" borderId="5" xfId="0" applyFont="1" applyBorder="1" applyAlignment="1">
      <alignment horizontal="center"/>
    </xf>
    <xf numFmtId="0" fontId="35" fillId="0" borderId="5" xfId="0" applyFont="1" applyBorder="1" applyAlignment="1">
      <alignment vertical="center"/>
    </xf>
    <xf numFmtId="0" fontId="39" fillId="0" borderId="5" xfId="0" applyFont="1" applyFill="1" applyBorder="1" applyAlignment="1">
      <alignment horizontal="center" vertical="center" wrapText="1"/>
    </xf>
    <xf numFmtId="0" fontId="34" fillId="0" borderId="6" xfId="0" applyFont="1" applyBorder="1" applyAlignment="1">
      <alignment horizontal="center"/>
    </xf>
    <xf numFmtId="0" fontId="40" fillId="0" borderId="5" xfId="0" applyFont="1" applyBorder="1" applyAlignment="1">
      <alignment vertical="center" wrapText="1"/>
    </xf>
    <xf numFmtId="0" fontId="40" fillId="0" borderId="5" xfId="0" applyFont="1" applyBorder="1" applyAlignment="1">
      <alignment horizontal="center" vertical="center" wrapText="1"/>
    </xf>
    <xf numFmtId="166" fontId="1" fillId="6" borderId="8" xfId="8" applyNumberFormat="1" applyFont="1" applyFill="1" applyBorder="1" applyProtection="1">
      <protection locked="0"/>
    </xf>
    <xf numFmtId="0" fontId="35" fillId="0" borderId="5" xfId="0" applyFont="1" applyBorder="1" applyAlignment="1">
      <alignment vertical="center" wrapText="1"/>
    </xf>
    <xf numFmtId="166" fontId="8" fillId="8" borderId="5" xfId="0" applyNumberFormat="1" applyFont="1" applyFill="1" applyBorder="1" applyAlignment="1">
      <alignment horizontal="right" vertical="center" wrapText="1"/>
    </xf>
    <xf numFmtId="0" fontId="33" fillId="6" borderId="8" xfId="0" applyFont="1" applyFill="1" applyBorder="1" applyAlignment="1">
      <alignment horizontal="center" vertical="center" wrapText="1"/>
    </xf>
    <xf numFmtId="0" fontId="41" fillId="0" borderId="5" xfId="0" applyFont="1" applyBorder="1" applyAlignment="1">
      <alignment horizontal="center" vertical="center" wrapText="1"/>
    </xf>
    <xf numFmtId="166" fontId="8" fillId="0" borderId="5" xfId="14" applyNumberFormat="1" applyFont="1" applyBorder="1" applyAlignment="1">
      <alignment horizontal="right" vertical="center" wrapText="1"/>
    </xf>
    <xf numFmtId="43" fontId="0" fillId="0" borderId="0" xfId="14" applyFont="1"/>
    <xf numFmtId="43" fontId="0" fillId="0" borderId="0" xfId="0" applyNumberFormat="1"/>
    <xf numFmtId="14" fontId="8" fillId="8" borderId="5" xfId="0" applyNumberFormat="1" applyFont="1" applyFill="1" applyBorder="1" applyAlignment="1">
      <alignment horizontal="center"/>
    </xf>
    <xf numFmtId="44" fontId="8" fillId="8" borderId="5" xfId="5" applyNumberFormat="1" applyFont="1" applyFill="1" applyBorder="1"/>
    <xf numFmtId="44" fontId="8" fillId="8" borderId="5" xfId="14" applyNumberFormat="1" applyFont="1" applyFill="1" applyBorder="1"/>
    <xf numFmtId="166" fontId="8" fillId="8" borderId="5" xfId="0" applyNumberFormat="1" applyFont="1" applyFill="1" applyBorder="1"/>
    <xf numFmtId="166" fontId="23" fillId="0" borderId="5" xfId="0" applyNumberFormat="1" applyFont="1" applyBorder="1"/>
    <xf numFmtId="0" fontId="23" fillId="5" borderId="5" xfId="0" applyFont="1" applyFill="1" applyBorder="1" applyAlignment="1">
      <alignment horizontal="center"/>
    </xf>
    <xf numFmtId="0" fontId="23" fillId="8" borderId="5" xfId="0" applyNumberFormat="1" applyFont="1" applyFill="1" applyBorder="1" applyAlignment="1">
      <alignment horizontal="center"/>
    </xf>
    <xf numFmtId="14" fontId="23" fillId="8" borderId="5" xfId="0" applyNumberFormat="1" applyFont="1" applyFill="1" applyBorder="1" applyAlignment="1">
      <alignment horizontal="center"/>
    </xf>
    <xf numFmtId="44" fontId="23" fillId="8" borderId="5" xfId="14" applyNumberFormat="1" applyFont="1" applyFill="1" applyBorder="1"/>
    <xf numFmtId="0" fontId="8" fillId="0" borderId="5" xfId="0" applyFont="1" applyFill="1" applyBorder="1" applyAlignment="1">
      <alignment horizontal="center" vertical="center" wrapText="1"/>
    </xf>
    <xf numFmtId="0" fontId="8" fillId="8" borderId="5" xfId="0" applyFont="1" applyFill="1" applyBorder="1" applyAlignment="1">
      <alignment horizontal="center" vertical="center" wrapText="1"/>
    </xf>
    <xf numFmtId="0" fontId="23" fillId="0" borderId="5" xfId="0" applyFont="1" applyBorder="1" applyAlignment="1">
      <alignment horizontal="center"/>
    </xf>
    <xf numFmtId="0" fontId="0" fillId="0" borderId="0" xfId="0" applyFont="1"/>
    <xf numFmtId="0" fontId="7" fillId="6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 wrapText="1"/>
    </xf>
    <xf numFmtId="14" fontId="8" fillId="0" borderId="5" xfId="0" applyNumberFormat="1" applyFont="1" applyFill="1" applyBorder="1" applyAlignment="1">
      <alignment horizontal="center" vertical="center"/>
    </xf>
    <xf numFmtId="166" fontId="8" fillId="0" borderId="5" xfId="0" applyNumberFormat="1" applyFont="1" applyFill="1" applyBorder="1" applyAlignment="1">
      <alignment horizontal="right" vertical="center"/>
    </xf>
    <xf numFmtId="166" fontId="8" fillId="0" borderId="5" xfId="5" applyNumberFormat="1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left" wrapText="1"/>
    </xf>
    <xf numFmtId="0" fontId="8" fillId="8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justify" vertical="justify" wrapText="1"/>
    </xf>
    <xf numFmtId="0" fontId="8" fillId="0" borderId="5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 wrapText="1"/>
    </xf>
    <xf numFmtId="0" fontId="8" fillId="8" borderId="5" xfId="0" applyFont="1" applyFill="1" applyBorder="1" applyAlignment="1">
      <alignment horizontal="left" wrapText="1"/>
    </xf>
    <xf numFmtId="14" fontId="8" fillId="8" borderId="5" xfId="0" applyNumberFormat="1" applyFont="1" applyFill="1" applyBorder="1" applyAlignment="1">
      <alignment horizontal="center" vertical="center"/>
    </xf>
    <xf numFmtId="166" fontId="8" fillId="8" borderId="5" xfId="0" applyNumberFormat="1" applyFont="1" applyFill="1" applyBorder="1" applyAlignment="1">
      <alignment horizontal="right" vertical="center"/>
    </xf>
    <xf numFmtId="166" fontId="8" fillId="8" borderId="5" xfId="5" applyNumberFormat="1" applyFont="1" applyFill="1" applyBorder="1" applyAlignment="1">
      <alignment vertical="center"/>
    </xf>
    <xf numFmtId="168" fontId="0" fillId="0" borderId="0" xfId="0" applyNumberFormat="1" applyFont="1"/>
    <xf numFmtId="0" fontId="23" fillId="0" borderId="5" xfId="0" applyFont="1" applyFill="1" applyBorder="1" applyAlignment="1">
      <alignment horizontal="center"/>
    </xf>
    <xf numFmtId="0" fontId="0" fillId="0" borderId="0" xfId="0" applyFont="1" applyFill="1"/>
    <xf numFmtId="0" fontId="8" fillId="8" borderId="5" xfId="0" applyFont="1" applyFill="1" applyBorder="1" applyAlignment="1">
      <alignment horizontal="left" vertical="center"/>
    </xf>
    <xf numFmtId="0" fontId="8" fillId="8" borderId="5" xfId="0" applyFont="1" applyFill="1" applyBorder="1" applyAlignment="1">
      <alignment horizontal="left" vertical="center" wrapText="1"/>
    </xf>
    <xf numFmtId="0" fontId="23" fillId="8" borderId="5" xfId="0" applyFont="1" applyFill="1" applyBorder="1" applyAlignment="1">
      <alignment horizontal="center"/>
    </xf>
    <xf numFmtId="168" fontId="7" fillId="8" borderId="5" xfId="5" applyNumberFormat="1" applyFont="1" applyFill="1" applyBorder="1" applyAlignment="1">
      <alignment horizontal="right" vertical="center"/>
    </xf>
    <xf numFmtId="0" fontId="7" fillId="8" borderId="5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left" vertical="center" wrapText="1"/>
    </xf>
    <xf numFmtId="0" fontId="7" fillId="8" borderId="6" xfId="0" applyFont="1" applyFill="1" applyBorder="1" applyAlignment="1">
      <alignment horizontal="left" vertical="center" wrapText="1"/>
    </xf>
    <xf numFmtId="0" fontId="7" fillId="8" borderId="7" xfId="0" applyFont="1" applyFill="1" applyBorder="1" applyAlignment="1">
      <alignment horizontal="left" vertical="center" wrapText="1"/>
    </xf>
    <xf numFmtId="0" fontId="7" fillId="8" borderId="8" xfId="0" applyFont="1" applyFill="1" applyBorder="1" applyAlignment="1">
      <alignment horizontal="left" vertical="center" wrapText="1"/>
    </xf>
    <xf numFmtId="0" fontId="7" fillId="8" borderId="6" xfId="0" applyFont="1" applyFill="1" applyBorder="1" applyAlignment="1">
      <alignment horizontal="right" vertical="center" wrapText="1"/>
    </xf>
    <xf numFmtId="0" fontId="7" fillId="8" borderId="7" xfId="0" applyFont="1" applyFill="1" applyBorder="1" applyAlignment="1">
      <alignment horizontal="right" vertical="center" wrapText="1"/>
    </xf>
    <xf numFmtId="0" fontId="7" fillId="8" borderId="8" xfId="0" applyFont="1" applyFill="1" applyBorder="1" applyAlignment="1">
      <alignment horizontal="right" vertical="center" wrapText="1"/>
    </xf>
    <xf numFmtId="0" fontId="23" fillId="0" borderId="6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24" fillId="7" borderId="5" xfId="0" applyFont="1" applyFill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24" fillId="0" borderId="5" xfId="0" applyFont="1" applyBorder="1" applyAlignment="1">
      <alignment horizontal="left" vertical="center" wrapText="1"/>
    </xf>
    <xf numFmtId="0" fontId="22" fillId="5" borderId="5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left"/>
    </xf>
    <xf numFmtId="0" fontId="24" fillId="5" borderId="5" xfId="0" applyFont="1" applyFill="1" applyBorder="1" applyAlignment="1">
      <alignment horizontal="left"/>
    </xf>
    <xf numFmtId="0" fontId="22" fillId="0" borderId="6" xfId="0" applyFont="1" applyBorder="1" applyAlignment="1">
      <alignment horizontal="left" vertical="top" wrapText="1"/>
    </xf>
    <xf numFmtId="0" fontId="22" fillId="0" borderId="7" xfId="0" applyFont="1" applyBorder="1" applyAlignment="1">
      <alignment horizontal="left" vertical="top" wrapText="1"/>
    </xf>
    <xf numFmtId="0" fontId="22" fillId="0" borderId="8" xfId="0" applyFont="1" applyBorder="1" applyAlignment="1">
      <alignment horizontal="left" vertical="top" wrapText="1"/>
    </xf>
    <xf numFmtId="0" fontId="22" fillId="0" borderId="6" xfId="0" applyFont="1" applyBorder="1" applyAlignment="1">
      <alignment horizontal="justify" vertical="top" wrapText="1"/>
    </xf>
    <xf numFmtId="0" fontId="24" fillId="0" borderId="8" xfId="0" applyFont="1" applyBorder="1" applyAlignment="1">
      <alignment horizontal="justify" vertical="top" wrapText="1"/>
    </xf>
    <xf numFmtId="0" fontId="24" fillId="7" borderId="5" xfId="0" applyFont="1" applyFill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24" fillId="5" borderId="5" xfId="0" applyFont="1" applyFill="1" applyBorder="1" applyAlignment="1">
      <alignment horizontal="center" vertical="center" wrapText="1"/>
    </xf>
    <xf numFmtId="0" fontId="8" fillId="8" borderId="5" xfId="0" applyFont="1" applyFill="1" applyBorder="1" applyAlignment="1">
      <alignment horizontal="center"/>
    </xf>
    <xf numFmtId="0" fontId="24" fillId="0" borderId="5" xfId="0" applyFont="1" applyBorder="1" applyAlignment="1">
      <alignment horizontal="left" vertical="top" wrapText="1"/>
    </xf>
    <xf numFmtId="0" fontId="22" fillId="0" borderId="5" xfId="0" applyFont="1" applyBorder="1" applyAlignment="1">
      <alignment horizontal="left" vertical="center" wrapText="1"/>
    </xf>
    <xf numFmtId="0" fontId="24" fillId="0" borderId="5" xfId="0" applyFont="1" applyBorder="1" applyAlignment="1">
      <alignment vertical="center" wrapText="1"/>
    </xf>
    <xf numFmtId="0" fontId="24" fillId="0" borderId="5" xfId="0" applyFont="1" applyBorder="1" applyAlignment="1">
      <alignment vertical="top" wrapText="1"/>
    </xf>
    <xf numFmtId="0" fontId="22" fillId="0" borderId="5" xfId="0" applyFont="1" applyBorder="1" applyAlignment="1">
      <alignment vertical="top" wrapText="1"/>
    </xf>
    <xf numFmtId="0" fontId="25" fillId="0" borderId="5" xfId="0" applyFont="1" applyBorder="1" applyAlignment="1">
      <alignment horizontal="center"/>
    </xf>
    <xf numFmtId="0" fontId="25" fillId="5" borderId="5" xfId="0" applyFont="1" applyFill="1" applyBorder="1" applyAlignment="1">
      <alignment horizontal="center" vertical="center" wrapText="1"/>
    </xf>
    <xf numFmtId="0" fontId="23" fillId="5" borderId="5" xfId="0" applyFont="1" applyFill="1" applyBorder="1" applyAlignment="1">
      <alignment horizontal="center"/>
    </xf>
    <xf numFmtId="0" fontId="23" fillId="0" borderId="5" xfId="0" applyFont="1" applyBorder="1" applyAlignment="1">
      <alignment horizontal="left" vertical="top" wrapText="1"/>
    </xf>
    <xf numFmtId="0" fontId="25" fillId="0" borderId="5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right"/>
    </xf>
    <xf numFmtId="0" fontId="25" fillId="5" borderId="5" xfId="0" applyFont="1" applyFill="1" applyBorder="1" applyAlignment="1">
      <alignment horizontal="center"/>
    </xf>
    <xf numFmtId="0" fontId="25" fillId="0" borderId="5" xfId="0" applyFont="1" applyBorder="1" applyAlignment="1">
      <alignment horizontal="left" wrapText="1"/>
    </xf>
    <xf numFmtId="0" fontId="1" fillId="5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34" fillId="5" borderId="6" xfId="0" applyFont="1" applyFill="1" applyBorder="1" applyAlignment="1">
      <alignment horizontal="center"/>
    </xf>
    <xf numFmtId="0" fontId="34" fillId="5" borderId="7" xfId="0" applyFont="1" applyFill="1" applyBorder="1" applyAlignment="1">
      <alignment horizontal="center"/>
    </xf>
    <xf numFmtId="0" fontId="34" fillId="8" borderId="6" xfId="0" applyFont="1" applyFill="1" applyBorder="1" applyAlignment="1">
      <alignment horizontal="center"/>
    </xf>
    <xf numFmtId="0" fontId="34" fillId="8" borderId="7" xfId="0" applyFont="1" applyFill="1" applyBorder="1" applyAlignment="1">
      <alignment horizontal="center"/>
    </xf>
    <xf numFmtId="0" fontId="34" fillId="8" borderId="8" xfId="0" applyFont="1" applyFill="1" applyBorder="1" applyAlignment="1">
      <alignment horizontal="center"/>
    </xf>
    <xf numFmtId="0" fontId="24" fillId="0" borderId="6" xfId="0" applyFont="1" applyBorder="1" applyAlignment="1">
      <alignment horizontal="left" vertical="center" wrapText="1"/>
    </xf>
    <xf numFmtId="0" fontId="24" fillId="0" borderId="8" xfId="0" applyFont="1" applyBorder="1" applyAlignment="1">
      <alignment horizontal="left" vertical="center" wrapText="1"/>
    </xf>
    <xf numFmtId="0" fontId="22" fillId="0" borderId="5" xfId="0" applyFont="1" applyBorder="1" applyAlignment="1">
      <alignment horizontal="left" vertical="top" wrapText="1"/>
    </xf>
    <xf numFmtId="44" fontId="23" fillId="5" borderId="5" xfId="5" applyFont="1" applyFill="1" applyBorder="1" applyAlignment="1">
      <alignment horizontal="left"/>
    </xf>
    <xf numFmtId="0" fontId="24" fillId="0" borderId="6" xfId="0" applyFont="1" applyBorder="1" applyAlignment="1">
      <alignment horizontal="left" vertical="top" wrapText="1"/>
    </xf>
    <xf numFmtId="0" fontId="24" fillId="0" borderId="8" xfId="0" applyFont="1" applyBorder="1" applyAlignment="1">
      <alignment horizontal="left" vertical="top" wrapText="1"/>
    </xf>
    <xf numFmtId="0" fontId="22" fillId="0" borderId="5" xfId="0" applyFont="1" applyBorder="1" applyAlignment="1">
      <alignment horizontal="center" vertical="center" wrapText="1"/>
    </xf>
    <xf numFmtId="0" fontId="24" fillId="5" borderId="5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right" vertical="center" wrapText="1"/>
    </xf>
    <xf numFmtId="0" fontId="22" fillId="0" borderId="0" xfId="0" applyFont="1" applyBorder="1" applyAlignment="1">
      <alignment horizontal="center" vertical="center" wrapText="1"/>
    </xf>
    <xf numFmtId="166" fontId="8" fillId="0" borderId="5" xfId="5" applyNumberFormat="1" applyFont="1" applyBorder="1" applyAlignment="1">
      <alignment horizontal="right" vertical="center" wrapText="1"/>
    </xf>
    <xf numFmtId="0" fontId="7" fillId="0" borderId="6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7" fillId="5" borderId="5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43" fontId="8" fillId="0" borderId="5" xfId="14" applyFont="1" applyBorder="1" applyAlignment="1">
      <alignment horizontal="right" vertical="center" wrapText="1"/>
    </xf>
    <xf numFmtId="166" fontId="8" fillId="8" borderId="5" xfId="5" applyNumberFormat="1" applyFont="1" applyFill="1" applyBorder="1" applyAlignment="1">
      <alignment horizontal="right" vertical="center" wrapText="1"/>
    </xf>
    <xf numFmtId="0" fontId="7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166" fontId="7" fillId="5" borderId="5" xfId="5" applyNumberFormat="1" applyFont="1" applyFill="1" applyBorder="1" applyAlignment="1">
      <alignment horizontal="right" vertical="center" wrapText="1"/>
    </xf>
    <xf numFmtId="0" fontId="7" fillId="5" borderId="5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4" fillId="0" borderId="5" xfId="0" applyFont="1" applyBorder="1" applyAlignment="1">
      <alignment horizontal="right" vertical="center" wrapText="1"/>
    </xf>
    <xf numFmtId="0" fontId="24" fillId="0" borderId="5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justify" vertical="center" wrapText="1"/>
    </xf>
    <xf numFmtId="0" fontId="24" fillId="0" borderId="6" xfId="0" applyFont="1" applyBorder="1" applyAlignment="1">
      <alignment horizontal="left" vertical="justify" wrapText="1"/>
    </xf>
    <xf numFmtId="0" fontId="24" fillId="0" borderId="7" xfId="0" applyFont="1" applyBorder="1" applyAlignment="1">
      <alignment horizontal="left" vertical="justify" wrapText="1"/>
    </xf>
    <xf numFmtId="0" fontId="24" fillId="0" borderId="8" xfId="0" applyFont="1" applyBorder="1" applyAlignment="1">
      <alignment horizontal="left" vertical="justify" wrapText="1"/>
    </xf>
    <xf numFmtId="0" fontId="24" fillId="0" borderId="7" xfId="0" applyFont="1" applyBorder="1" applyAlignment="1">
      <alignment horizontal="left" vertical="center" wrapText="1"/>
    </xf>
    <xf numFmtId="0" fontId="34" fillId="0" borderId="5" xfId="0" applyFont="1" applyBorder="1" applyAlignment="1">
      <alignment horizontal="left" vertical="center"/>
    </xf>
    <xf numFmtId="0" fontId="35" fillId="0" borderId="5" xfId="0" applyFont="1" applyBorder="1" applyAlignment="1">
      <alignment horizontal="left"/>
    </xf>
    <xf numFmtId="0" fontId="31" fillId="6" borderId="5" xfId="0" applyFont="1" applyFill="1" applyBorder="1" applyAlignment="1">
      <alignment horizontal="center" vertical="center"/>
    </xf>
    <xf numFmtId="0" fontId="34" fillId="0" borderId="5" xfId="0" applyFont="1" applyBorder="1" applyAlignment="1">
      <alignment horizontal="center"/>
    </xf>
    <xf numFmtId="0" fontId="34" fillId="0" borderId="5" xfId="0" applyFont="1" applyFill="1" applyBorder="1" applyAlignment="1">
      <alignment horizontal="center"/>
    </xf>
    <xf numFmtId="166" fontId="31" fillId="6" borderId="5" xfId="0" applyNumberFormat="1" applyFont="1" applyFill="1" applyBorder="1" applyAlignment="1">
      <alignment horizontal="center"/>
    </xf>
    <xf numFmtId="0" fontId="31" fillId="6" borderId="5" xfId="0" applyFont="1" applyFill="1" applyBorder="1" applyAlignment="1">
      <alignment horizontal="center"/>
    </xf>
    <xf numFmtId="0" fontId="34" fillId="0" borderId="7" xfId="0" applyFont="1" applyBorder="1" applyAlignment="1">
      <alignment horizontal="center"/>
    </xf>
    <xf numFmtId="0" fontId="31" fillId="5" borderId="6" xfId="0" applyFont="1" applyFill="1" applyBorder="1" applyAlignment="1">
      <alignment horizontal="right"/>
    </xf>
    <xf numFmtId="0" fontId="31" fillId="5" borderId="7" xfId="0" applyFont="1" applyFill="1" applyBorder="1" applyAlignment="1">
      <alignment horizontal="right"/>
    </xf>
    <xf numFmtId="0" fontId="31" fillId="5" borderId="8" xfId="0" applyFont="1" applyFill="1" applyBorder="1" applyAlignment="1">
      <alignment horizontal="right"/>
    </xf>
    <xf numFmtId="166" fontId="31" fillId="6" borderId="5" xfId="0" applyNumberFormat="1" applyFont="1" applyFill="1" applyBorder="1" applyAlignment="1">
      <alignment horizontal="right"/>
    </xf>
    <xf numFmtId="0" fontId="34" fillId="0" borderId="6" xfId="0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0" fontId="34" fillId="6" borderId="5" xfId="0" applyFont="1" applyFill="1" applyBorder="1" applyAlignment="1">
      <alignment horizontal="center"/>
    </xf>
    <xf numFmtId="0" fontId="36" fillId="6" borderId="5" xfId="0" applyFont="1" applyFill="1" applyBorder="1" applyAlignment="1">
      <alignment horizontal="left"/>
    </xf>
    <xf numFmtId="166" fontId="36" fillId="6" borderId="5" xfId="0" applyNumberFormat="1" applyFont="1" applyFill="1" applyBorder="1" applyAlignment="1">
      <alignment horizontal="left"/>
    </xf>
    <xf numFmtId="0" fontId="36" fillId="6" borderId="5" xfId="0" applyFont="1" applyFill="1" applyBorder="1" applyAlignment="1">
      <alignment horizontal="center" vertical="center"/>
    </xf>
    <xf numFmtId="0" fontId="36" fillId="6" borderId="5" xfId="0" applyFont="1" applyFill="1" applyBorder="1" applyAlignment="1">
      <alignment horizontal="center" vertical="center" wrapText="1"/>
    </xf>
    <xf numFmtId="0" fontId="36" fillId="8" borderId="6" xfId="0" applyFont="1" applyFill="1" applyBorder="1" applyAlignment="1">
      <alignment horizontal="center" vertical="center"/>
    </xf>
    <xf numFmtId="0" fontId="36" fillId="8" borderId="8" xfId="0" applyFont="1" applyFill="1" applyBorder="1" applyAlignment="1">
      <alignment horizontal="center" vertical="center"/>
    </xf>
    <xf numFmtId="0" fontId="36" fillId="6" borderId="6" xfId="0" applyFont="1" applyFill="1" applyBorder="1" applyAlignment="1">
      <alignment horizontal="center" vertical="center"/>
    </xf>
    <xf numFmtId="0" fontId="36" fillId="6" borderId="8" xfId="0" applyFont="1" applyFill="1" applyBorder="1" applyAlignment="1">
      <alignment horizontal="center" vertical="center"/>
    </xf>
    <xf numFmtId="0" fontId="36" fillId="6" borderId="7" xfId="0" applyFont="1" applyFill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37" fillId="0" borderId="7" xfId="0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5" fillId="0" borderId="6" xfId="0" applyFont="1" applyBorder="1" applyAlignment="1">
      <alignment horizontal="left"/>
    </xf>
    <xf numFmtId="0" fontId="35" fillId="0" borderId="7" xfId="0" applyFont="1" applyBorder="1" applyAlignment="1">
      <alignment horizontal="left"/>
    </xf>
    <xf numFmtId="0" fontId="35" fillId="0" borderId="8" xfId="0" applyFont="1" applyBorder="1" applyAlignment="1">
      <alignment horizontal="left"/>
    </xf>
    <xf numFmtId="166" fontId="31" fillId="8" borderId="5" xfId="0" applyNumberFormat="1" applyFont="1" applyFill="1" applyBorder="1" applyAlignment="1">
      <alignment horizontal="right"/>
    </xf>
    <xf numFmtId="0" fontId="34" fillId="0" borderId="6" xfId="0" applyFont="1" applyFill="1" applyBorder="1" applyAlignment="1">
      <alignment horizontal="center" vertical="center"/>
    </xf>
    <xf numFmtId="0" fontId="34" fillId="0" borderId="7" xfId="0" applyFont="1" applyFill="1" applyBorder="1" applyAlignment="1">
      <alignment horizontal="center" vertical="center"/>
    </xf>
    <xf numFmtId="0" fontId="34" fillId="0" borderId="8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34" fillId="0" borderId="7" xfId="0" applyFont="1" applyFill="1" applyBorder="1" applyAlignment="1">
      <alignment horizontal="center"/>
    </xf>
    <xf numFmtId="0" fontId="31" fillId="0" borderId="6" xfId="0" applyFont="1" applyFill="1" applyBorder="1" applyAlignment="1">
      <alignment horizontal="right"/>
    </xf>
    <xf numFmtId="0" fontId="31" fillId="0" borderId="7" xfId="0" applyFont="1" applyFill="1" applyBorder="1" applyAlignment="1">
      <alignment horizontal="right"/>
    </xf>
    <xf numFmtId="0" fontId="31" fillId="0" borderId="8" xfId="0" applyFont="1" applyFill="1" applyBorder="1" applyAlignment="1">
      <alignment horizontal="right"/>
    </xf>
    <xf numFmtId="166" fontId="31" fillId="0" borderId="5" xfId="0" applyNumberFormat="1" applyFont="1" applyFill="1" applyBorder="1" applyAlignment="1">
      <alignment horizontal="right"/>
    </xf>
    <xf numFmtId="0" fontId="34" fillId="0" borderId="5" xfId="0" applyFont="1" applyFill="1" applyBorder="1" applyAlignment="1">
      <alignment horizontal="left" vertical="center"/>
    </xf>
    <xf numFmtId="166" fontId="31" fillId="0" borderId="5" xfId="0" applyNumberFormat="1" applyFont="1" applyFill="1" applyBorder="1" applyAlignment="1">
      <alignment horizontal="center"/>
    </xf>
    <xf numFmtId="0" fontId="31" fillId="0" borderId="5" xfId="0" applyFont="1" applyFill="1" applyBorder="1" applyAlignment="1">
      <alignment horizontal="center"/>
    </xf>
    <xf numFmtId="0" fontId="35" fillId="0" borderId="6" xfId="0" applyFont="1" applyFill="1" applyBorder="1" applyAlignment="1">
      <alignment horizontal="left"/>
    </xf>
    <xf numFmtId="0" fontId="35" fillId="0" borderId="7" xfId="0" applyFont="1" applyFill="1" applyBorder="1" applyAlignment="1">
      <alignment horizontal="left"/>
    </xf>
    <xf numFmtId="0" fontId="35" fillId="0" borderId="8" xfId="0" applyFont="1" applyFill="1" applyBorder="1" applyAlignment="1">
      <alignment horizontal="left"/>
    </xf>
    <xf numFmtId="2" fontId="35" fillId="0" borderId="6" xfId="0" applyNumberFormat="1" applyFont="1" applyBorder="1" applyAlignment="1">
      <alignment horizontal="center" vertical="center"/>
    </xf>
    <xf numFmtId="2" fontId="35" fillId="0" borderId="7" xfId="0" applyNumberFormat="1" applyFont="1" applyBorder="1" applyAlignment="1">
      <alignment horizontal="center" vertical="center"/>
    </xf>
    <xf numFmtId="2" fontId="35" fillId="0" borderId="8" xfId="0" applyNumberFormat="1" applyFont="1" applyBorder="1" applyAlignment="1">
      <alignment horizontal="center" vertical="center"/>
    </xf>
    <xf numFmtId="0" fontId="35" fillId="0" borderId="6" xfId="0" applyFont="1" applyBorder="1" applyAlignment="1">
      <alignment horizontal="center" vertical="center"/>
    </xf>
    <xf numFmtId="0" fontId="35" fillId="0" borderId="7" xfId="0" applyFont="1" applyBorder="1" applyAlignment="1">
      <alignment horizontal="center" vertical="center"/>
    </xf>
    <xf numFmtId="0" fontId="35" fillId="0" borderId="8" xfId="0" applyFont="1" applyBorder="1" applyAlignment="1">
      <alignment horizontal="center" vertical="center"/>
    </xf>
    <xf numFmtId="0" fontId="36" fillId="6" borderId="9" xfId="0" applyFont="1" applyFill="1" applyBorder="1" applyAlignment="1">
      <alignment horizontal="center" vertical="center" wrapText="1"/>
    </xf>
    <xf numFmtId="0" fontId="36" fillId="6" borderId="10" xfId="0" applyFont="1" applyFill="1" applyBorder="1" applyAlignment="1">
      <alignment horizontal="center" vertical="center" wrapText="1"/>
    </xf>
    <xf numFmtId="0" fontId="36" fillId="6" borderId="9" xfId="0" applyFont="1" applyFill="1" applyBorder="1" applyAlignment="1">
      <alignment horizontal="center" vertical="center"/>
    </xf>
    <xf numFmtId="0" fontId="31" fillId="5" borderId="11" xfId="0" applyFont="1" applyFill="1" applyBorder="1" applyAlignment="1">
      <alignment horizontal="right"/>
    </xf>
    <xf numFmtId="0" fontId="22" fillId="0" borderId="5" xfId="0" applyFont="1" applyBorder="1" applyAlignment="1">
      <alignment horizontal="justify" vertical="justify" wrapText="1"/>
    </xf>
    <xf numFmtId="166" fontId="8" fillId="8" borderId="5" xfId="14" applyNumberFormat="1" applyFont="1" applyFill="1" applyBorder="1" applyAlignment="1">
      <alignment horizontal="right" vertical="center" wrapText="1"/>
    </xf>
  </cellXfs>
  <cellStyles count="17">
    <cellStyle name="Cálculo 2" xfId="1"/>
    <cellStyle name="Entrada 2" xfId="2"/>
    <cellStyle name="Hiperlink 2" xfId="3"/>
    <cellStyle name="Hyperlink 2" xfId="4"/>
    <cellStyle name="Moeda" xfId="5" builtinId="4"/>
    <cellStyle name="Moeda 2" xfId="6"/>
    <cellStyle name="Neutra 2" xfId="7"/>
    <cellStyle name="Normal" xfId="0" builtinId="0"/>
    <cellStyle name="Normal 2" xfId="8"/>
    <cellStyle name="Texto Explicativo 2" xfId="9"/>
    <cellStyle name="Título 2 2" xfId="10"/>
    <cellStyle name="Título 3 2" xfId="11"/>
    <cellStyle name="Título 5" xfId="12"/>
    <cellStyle name="Total 2" xfId="13"/>
    <cellStyle name="Vírgula" xfId="14" builtinId="3"/>
    <cellStyle name="Vírgula 2" xfId="15"/>
    <cellStyle name="Vírgula 2 2" xfId="16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4:V887"/>
  <sheetViews>
    <sheetView topLeftCell="A4" zoomScaleNormal="100" workbookViewId="0">
      <selection activeCell="B7" sqref="B7"/>
    </sheetView>
  </sheetViews>
  <sheetFormatPr defaultColWidth="9.140625" defaultRowHeight="17.25" customHeight="1" x14ac:dyDescent="0.25"/>
  <cols>
    <col min="1" max="1" width="6.7109375" style="100" bestFit="1" customWidth="1"/>
    <col min="2" max="2" width="69.7109375" style="28" bestFit="1" customWidth="1"/>
    <col min="3" max="3" width="19.7109375" style="28" bestFit="1" customWidth="1"/>
    <col min="4" max="4" width="30" style="28" bestFit="1" customWidth="1"/>
    <col min="5" max="5" width="23.7109375" style="28" customWidth="1"/>
    <col min="6" max="6" width="11.28515625" style="28" bestFit="1" customWidth="1"/>
    <col min="7" max="7" width="19" style="28" customWidth="1"/>
    <col min="8" max="8" width="11.28515625" style="28" bestFit="1" customWidth="1"/>
    <col min="9" max="9" width="16.140625" style="28" bestFit="1" customWidth="1"/>
    <col min="10" max="10" width="8.7109375" style="197" bestFit="1" customWidth="1"/>
    <col min="11" max="11" width="27.5703125" style="197" bestFit="1" customWidth="1"/>
    <col min="12" max="12" width="17.5703125" style="197" customWidth="1"/>
    <col min="13" max="13" width="12" style="197" bestFit="1" customWidth="1"/>
    <col min="14" max="14" width="12.7109375" style="197" customWidth="1"/>
    <col min="15" max="15" width="8.7109375" style="197" customWidth="1"/>
    <col min="16" max="16" width="5.85546875" style="197" customWidth="1"/>
    <col min="17" max="17" width="9.28515625" style="197" customWidth="1"/>
    <col min="18" max="18" width="12" style="197" bestFit="1" customWidth="1"/>
    <col min="19" max="22" width="8.85546875" style="197" customWidth="1"/>
    <col min="23" max="16384" width="9.140625" style="28"/>
  </cols>
  <sheetData>
    <row r="4" spans="1:22" ht="17.25" customHeight="1" x14ac:dyDescent="0.25">
      <c r="A4" s="221" t="s">
        <v>0</v>
      </c>
      <c r="B4" s="221"/>
      <c r="C4" s="221"/>
      <c r="D4" s="221"/>
      <c r="E4" s="221"/>
      <c r="F4" s="221"/>
      <c r="G4" s="221"/>
      <c r="H4" s="221"/>
      <c r="I4" s="221"/>
    </row>
    <row r="5" spans="1:22" ht="17.25" customHeight="1" x14ac:dyDescent="0.25">
      <c r="A5" s="222" t="s">
        <v>325</v>
      </c>
      <c r="B5" s="222"/>
      <c r="C5" s="222"/>
      <c r="D5" s="222"/>
      <c r="E5" s="222" t="s">
        <v>326</v>
      </c>
      <c r="F5" s="222"/>
      <c r="G5" s="222"/>
      <c r="H5" s="222"/>
      <c r="I5" s="222"/>
    </row>
    <row r="6" spans="1:22" ht="17.25" customHeight="1" x14ac:dyDescent="0.25">
      <c r="A6" s="222"/>
      <c r="B6" s="222"/>
      <c r="C6" s="222"/>
      <c r="D6" s="222"/>
      <c r="E6" s="222" t="s">
        <v>327</v>
      </c>
      <c r="F6" s="222"/>
      <c r="G6" s="222"/>
      <c r="H6" s="222"/>
      <c r="I6" s="222"/>
    </row>
    <row r="7" spans="1:22" ht="27" customHeight="1" x14ac:dyDescent="0.25">
      <c r="A7" s="198" t="s">
        <v>1</v>
      </c>
      <c r="B7" s="198" t="s">
        <v>2</v>
      </c>
      <c r="C7" s="198" t="s">
        <v>3</v>
      </c>
      <c r="D7" s="198" t="s">
        <v>4</v>
      </c>
      <c r="E7" s="198" t="s">
        <v>5</v>
      </c>
      <c r="F7" s="198" t="s">
        <v>6</v>
      </c>
      <c r="G7" s="198" t="s">
        <v>7</v>
      </c>
      <c r="H7" s="198" t="s">
        <v>6</v>
      </c>
      <c r="I7" s="198" t="s">
        <v>8</v>
      </c>
    </row>
    <row r="8" spans="1:22" ht="17.25" customHeight="1" x14ac:dyDescent="0.25">
      <c r="A8" s="199">
        <v>1</v>
      </c>
      <c r="B8" s="200" t="s">
        <v>330</v>
      </c>
      <c r="C8" s="199" t="s">
        <v>331</v>
      </c>
      <c r="D8" s="199" t="s">
        <v>311</v>
      </c>
      <c r="E8" s="199">
        <v>2239045</v>
      </c>
      <c r="F8" s="201">
        <v>43980</v>
      </c>
      <c r="G8" s="199" t="s">
        <v>234</v>
      </c>
      <c r="H8" s="201">
        <v>43980</v>
      </c>
      <c r="I8" s="202">
        <v>1920</v>
      </c>
    </row>
    <row r="9" spans="1:22" ht="17.25" customHeight="1" x14ac:dyDescent="0.25">
      <c r="A9" s="199">
        <v>2</v>
      </c>
      <c r="B9" s="200" t="s">
        <v>332</v>
      </c>
      <c r="C9" s="199" t="s">
        <v>334</v>
      </c>
      <c r="D9" s="199" t="s">
        <v>87</v>
      </c>
      <c r="E9" s="199">
        <v>2467031</v>
      </c>
      <c r="F9" s="201">
        <v>43980</v>
      </c>
      <c r="G9" s="199" t="s">
        <v>80</v>
      </c>
      <c r="H9" s="201">
        <v>43980</v>
      </c>
      <c r="I9" s="202">
        <v>2267</v>
      </c>
    </row>
    <row r="10" spans="1:22" ht="17.25" customHeight="1" x14ac:dyDescent="0.25">
      <c r="A10" s="199">
        <v>3</v>
      </c>
      <c r="B10" s="200" t="s">
        <v>174</v>
      </c>
      <c r="C10" s="199" t="s">
        <v>175</v>
      </c>
      <c r="D10" s="199" t="s">
        <v>220</v>
      </c>
      <c r="E10" s="199">
        <v>3711806</v>
      </c>
      <c r="F10" s="201">
        <v>43980</v>
      </c>
      <c r="G10" s="199" t="s">
        <v>184</v>
      </c>
      <c r="H10" s="201">
        <v>43980</v>
      </c>
      <c r="I10" s="202">
        <v>4551.25</v>
      </c>
    </row>
    <row r="11" spans="1:22" s="101" customFormat="1" ht="17.25" customHeight="1" x14ac:dyDescent="0.25">
      <c r="A11" s="199">
        <v>4</v>
      </c>
      <c r="B11" s="200" t="s">
        <v>338</v>
      </c>
      <c r="C11" s="199" t="s">
        <v>340</v>
      </c>
      <c r="D11" s="199" t="s">
        <v>87</v>
      </c>
      <c r="E11" s="199">
        <v>3726041</v>
      </c>
      <c r="F11" s="201">
        <v>43980</v>
      </c>
      <c r="G11" s="199" t="s">
        <v>80</v>
      </c>
      <c r="H11" s="201">
        <v>43980</v>
      </c>
      <c r="I11" s="202">
        <v>1867</v>
      </c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</row>
    <row r="12" spans="1:22" ht="17.25" customHeight="1" x14ac:dyDescent="0.25">
      <c r="A12" s="199">
        <v>5</v>
      </c>
      <c r="B12" s="200" t="s">
        <v>335</v>
      </c>
      <c r="C12" s="199" t="s">
        <v>337</v>
      </c>
      <c r="D12" s="199" t="s">
        <v>87</v>
      </c>
      <c r="E12" s="199">
        <v>3733036</v>
      </c>
      <c r="F12" s="201">
        <v>43980</v>
      </c>
      <c r="G12" s="199" t="s">
        <v>80</v>
      </c>
      <c r="H12" s="201">
        <v>43980</v>
      </c>
      <c r="I12" s="203">
        <v>2267</v>
      </c>
    </row>
    <row r="13" spans="1:22" ht="17.25" customHeight="1" x14ac:dyDescent="0.25">
      <c r="A13" s="199">
        <v>6</v>
      </c>
      <c r="B13" s="204" t="s">
        <v>190</v>
      </c>
      <c r="C13" s="199" t="s">
        <v>100</v>
      </c>
      <c r="D13" s="199" t="s">
        <v>311</v>
      </c>
      <c r="E13" s="199">
        <v>5162305</v>
      </c>
      <c r="F13" s="201">
        <v>43986</v>
      </c>
      <c r="G13" s="199" t="s">
        <v>101</v>
      </c>
      <c r="H13" s="201">
        <v>43981</v>
      </c>
      <c r="I13" s="129">
        <v>480</v>
      </c>
    </row>
    <row r="14" spans="1:22" ht="17.25" customHeight="1" x14ac:dyDescent="0.25">
      <c r="A14" s="199">
        <v>7</v>
      </c>
      <c r="B14" s="204" t="s">
        <v>189</v>
      </c>
      <c r="C14" s="199" t="s">
        <v>100</v>
      </c>
      <c r="D14" s="199" t="s">
        <v>87</v>
      </c>
      <c r="E14" s="199">
        <v>5162305</v>
      </c>
      <c r="F14" s="201">
        <v>43986</v>
      </c>
      <c r="G14" s="199" t="s">
        <v>101</v>
      </c>
      <c r="H14" s="201">
        <v>43981</v>
      </c>
      <c r="I14" s="203">
        <v>631.70000000000005</v>
      </c>
    </row>
    <row r="15" spans="1:22" ht="17.25" customHeight="1" x14ac:dyDescent="0.25">
      <c r="A15" s="199">
        <v>8</v>
      </c>
      <c r="B15" s="205" t="s">
        <v>239</v>
      </c>
      <c r="C15" s="199" t="s">
        <v>102</v>
      </c>
      <c r="D15" s="199" t="s">
        <v>87</v>
      </c>
      <c r="E15" s="199">
        <v>6040561</v>
      </c>
      <c r="F15" s="201">
        <v>43986</v>
      </c>
      <c r="G15" s="199" t="s">
        <v>103</v>
      </c>
      <c r="H15" s="201">
        <v>43981</v>
      </c>
      <c r="I15" s="202">
        <v>58.92</v>
      </c>
    </row>
    <row r="16" spans="1:22" ht="17.25" customHeight="1" x14ac:dyDescent="0.25">
      <c r="A16" s="199">
        <v>9</v>
      </c>
      <c r="B16" s="205" t="s">
        <v>188</v>
      </c>
      <c r="C16" s="199" t="s">
        <v>186</v>
      </c>
      <c r="D16" s="194" t="s">
        <v>104</v>
      </c>
      <c r="E16" s="199">
        <v>2239507</v>
      </c>
      <c r="F16" s="201">
        <v>43986</v>
      </c>
      <c r="G16" s="199" t="s">
        <v>187</v>
      </c>
      <c r="H16" s="201">
        <v>43981</v>
      </c>
      <c r="I16" s="202">
        <v>577.89</v>
      </c>
    </row>
    <row r="17" spans="1:22" ht="17.25" customHeight="1" x14ac:dyDescent="0.25">
      <c r="A17" s="199">
        <v>10</v>
      </c>
      <c r="B17" s="204" t="s">
        <v>207</v>
      </c>
      <c r="C17" s="199" t="s">
        <v>141</v>
      </c>
      <c r="D17" s="199" t="s">
        <v>214</v>
      </c>
      <c r="E17" s="199">
        <v>9944522</v>
      </c>
      <c r="F17" s="201">
        <v>43998</v>
      </c>
      <c r="G17" s="199" t="s">
        <v>208</v>
      </c>
      <c r="H17" s="201">
        <v>43998</v>
      </c>
      <c r="I17" s="202">
        <v>232.5</v>
      </c>
      <c r="J17" s="28"/>
      <c r="U17" s="28"/>
      <c r="V17" s="28"/>
    </row>
    <row r="18" spans="1:22" ht="17.25" customHeight="1" x14ac:dyDescent="0.25">
      <c r="A18" s="199">
        <v>11</v>
      </c>
      <c r="B18" s="204" t="s">
        <v>207</v>
      </c>
      <c r="C18" s="199" t="s">
        <v>141</v>
      </c>
      <c r="D18" s="199" t="s">
        <v>214</v>
      </c>
      <c r="E18" s="199">
        <v>9960370</v>
      </c>
      <c r="F18" s="201">
        <v>43998</v>
      </c>
      <c r="G18" s="199" t="s">
        <v>209</v>
      </c>
      <c r="H18" s="201">
        <v>43998</v>
      </c>
      <c r="I18" s="202">
        <v>474</v>
      </c>
      <c r="J18" s="28"/>
      <c r="U18" s="28"/>
      <c r="V18" s="28"/>
    </row>
    <row r="19" spans="1:22" ht="17.25" customHeight="1" x14ac:dyDescent="0.25">
      <c r="A19" s="199">
        <v>12</v>
      </c>
      <c r="B19" s="200" t="s">
        <v>330</v>
      </c>
      <c r="C19" s="199" t="s">
        <v>331</v>
      </c>
      <c r="D19" s="199" t="s">
        <v>311</v>
      </c>
      <c r="E19" s="199">
        <v>2239325</v>
      </c>
      <c r="F19" s="201">
        <v>44012</v>
      </c>
      <c r="G19" s="199" t="s">
        <v>233</v>
      </c>
      <c r="H19" s="201">
        <v>44012</v>
      </c>
      <c r="I19" s="129">
        <v>1920</v>
      </c>
      <c r="J19" s="28"/>
      <c r="U19" s="28"/>
      <c r="V19" s="28"/>
    </row>
    <row r="20" spans="1:22" ht="17.25" customHeight="1" x14ac:dyDescent="0.25">
      <c r="A20" s="199">
        <v>13</v>
      </c>
      <c r="B20" s="200" t="s">
        <v>332</v>
      </c>
      <c r="C20" s="199" t="s">
        <v>334</v>
      </c>
      <c r="D20" s="199" t="s">
        <v>87</v>
      </c>
      <c r="E20" s="199">
        <v>2467012</v>
      </c>
      <c r="F20" s="201">
        <v>44012</v>
      </c>
      <c r="G20" s="199" t="s">
        <v>80</v>
      </c>
      <c r="H20" s="201">
        <v>44012</v>
      </c>
      <c r="I20" s="202">
        <v>2268</v>
      </c>
      <c r="J20" s="28"/>
      <c r="U20" s="28"/>
      <c r="V20" s="28"/>
    </row>
    <row r="21" spans="1:22" ht="17.25" customHeight="1" x14ac:dyDescent="0.25">
      <c r="A21" s="199">
        <v>14</v>
      </c>
      <c r="B21" s="200" t="s">
        <v>338</v>
      </c>
      <c r="C21" s="199" t="s">
        <v>340</v>
      </c>
      <c r="D21" s="199" t="s">
        <v>87</v>
      </c>
      <c r="E21" s="199">
        <v>3726020</v>
      </c>
      <c r="F21" s="201">
        <v>44012</v>
      </c>
      <c r="G21" s="199" t="s">
        <v>80</v>
      </c>
      <c r="H21" s="201">
        <v>44012</v>
      </c>
      <c r="I21" s="203">
        <v>1868</v>
      </c>
      <c r="J21" s="28"/>
      <c r="U21" s="28"/>
      <c r="V21" s="28"/>
    </row>
    <row r="22" spans="1:22" ht="17.25" customHeight="1" x14ac:dyDescent="0.25">
      <c r="A22" s="199">
        <v>15</v>
      </c>
      <c r="B22" s="200" t="s">
        <v>335</v>
      </c>
      <c r="C22" s="199" t="s">
        <v>337</v>
      </c>
      <c r="D22" s="199" t="s">
        <v>87</v>
      </c>
      <c r="E22" s="199">
        <v>3733016</v>
      </c>
      <c r="F22" s="201">
        <v>44012</v>
      </c>
      <c r="G22" s="199" t="s">
        <v>80</v>
      </c>
      <c r="H22" s="201">
        <v>44012</v>
      </c>
      <c r="I22" s="203">
        <v>2268</v>
      </c>
      <c r="J22" s="28"/>
      <c r="U22" s="28"/>
      <c r="V22" s="28"/>
    </row>
    <row r="23" spans="1:22" ht="17.25" customHeight="1" x14ac:dyDescent="0.25">
      <c r="A23" s="206">
        <v>16</v>
      </c>
      <c r="B23" s="204" t="s">
        <v>211</v>
      </c>
      <c r="C23" s="199" t="s">
        <v>100</v>
      </c>
      <c r="D23" s="199" t="s">
        <v>311</v>
      </c>
      <c r="E23" s="199">
        <v>5162305</v>
      </c>
      <c r="F23" s="201">
        <v>44018</v>
      </c>
      <c r="G23" s="199" t="s">
        <v>101</v>
      </c>
      <c r="H23" s="201">
        <v>44012</v>
      </c>
      <c r="I23" s="129">
        <v>480</v>
      </c>
      <c r="J23" s="28"/>
      <c r="U23" s="28"/>
      <c r="V23" s="28"/>
    </row>
    <row r="24" spans="1:22" ht="17.25" customHeight="1" x14ac:dyDescent="0.25">
      <c r="A24" s="206">
        <v>17</v>
      </c>
      <c r="B24" s="204" t="s">
        <v>212</v>
      </c>
      <c r="C24" s="199" t="s">
        <v>100</v>
      </c>
      <c r="D24" s="199" t="s">
        <v>87</v>
      </c>
      <c r="E24" s="199">
        <v>5162305</v>
      </c>
      <c r="F24" s="201">
        <v>44018</v>
      </c>
      <c r="G24" s="199" t="s">
        <v>101</v>
      </c>
      <c r="H24" s="201">
        <v>44012</v>
      </c>
      <c r="I24" s="203">
        <v>631.70000000000005</v>
      </c>
      <c r="J24" s="28"/>
      <c r="U24" s="28"/>
      <c r="V24" s="28"/>
    </row>
    <row r="25" spans="1:22" ht="17.25" customHeight="1" x14ac:dyDescent="0.25">
      <c r="A25" s="206">
        <v>18</v>
      </c>
      <c r="B25" s="205" t="s">
        <v>237</v>
      </c>
      <c r="C25" s="199" t="s">
        <v>102</v>
      </c>
      <c r="D25" s="199" t="s">
        <v>87</v>
      </c>
      <c r="E25" s="199">
        <v>6040561</v>
      </c>
      <c r="F25" s="201">
        <v>44018</v>
      </c>
      <c r="G25" s="199" t="s">
        <v>103</v>
      </c>
      <c r="H25" s="201">
        <v>44012</v>
      </c>
      <c r="I25" s="202">
        <v>58.92</v>
      </c>
      <c r="J25" s="28"/>
      <c r="U25" s="28"/>
      <c r="V25" s="28"/>
    </row>
    <row r="26" spans="1:22" s="101" customFormat="1" ht="17.25" customHeight="1" x14ac:dyDescent="0.25">
      <c r="A26" s="199">
        <v>19</v>
      </c>
      <c r="B26" s="207" t="s">
        <v>213</v>
      </c>
      <c r="C26" s="199" t="s">
        <v>186</v>
      </c>
      <c r="D26" s="194" t="s">
        <v>104</v>
      </c>
      <c r="E26" s="199">
        <v>2239507</v>
      </c>
      <c r="F26" s="201">
        <v>44018</v>
      </c>
      <c r="G26" s="199" t="s">
        <v>187</v>
      </c>
      <c r="H26" s="201">
        <v>44012</v>
      </c>
      <c r="I26" s="202">
        <v>577.89</v>
      </c>
      <c r="K26" s="197"/>
      <c r="L26" s="197"/>
      <c r="M26" s="197"/>
      <c r="N26" s="197"/>
      <c r="O26" s="197"/>
      <c r="P26" s="197"/>
      <c r="Q26" s="197"/>
      <c r="R26" s="197"/>
      <c r="S26" s="197"/>
      <c r="T26" s="197"/>
    </row>
    <row r="27" spans="1:22" ht="17.25" customHeight="1" x14ac:dyDescent="0.25">
      <c r="A27" s="206">
        <v>20</v>
      </c>
      <c r="B27" s="200" t="s">
        <v>332</v>
      </c>
      <c r="C27" s="199" t="s">
        <v>334</v>
      </c>
      <c r="D27" s="199" t="s">
        <v>87</v>
      </c>
      <c r="E27" s="199">
        <v>2467066</v>
      </c>
      <c r="F27" s="201">
        <v>44042</v>
      </c>
      <c r="G27" s="199" t="s">
        <v>80</v>
      </c>
      <c r="H27" s="201">
        <v>44042</v>
      </c>
      <c r="I27" s="202">
        <v>2267</v>
      </c>
      <c r="J27" s="28"/>
      <c r="U27" s="28"/>
      <c r="V27" s="28"/>
    </row>
    <row r="28" spans="1:22" ht="17.25" customHeight="1" x14ac:dyDescent="0.25">
      <c r="A28" s="206">
        <v>21</v>
      </c>
      <c r="B28" s="200" t="s">
        <v>338</v>
      </c>
      <c r="C28" s="199" t="s">
        <v>340</v>
      </c>
      <c r="D28" s="199" t="s">
        <v>87</v>
      </c>
      <c r="E28" s="199">
        <v>3726182</v>
      </c>
      <c r="F28" s="201">
        <v>44042</v>
      </c>
      <c r="G28" s="199" t="s">
        <v>80</v>
      </c>
      <c r="H28" s="201">
        <v>44042</v>
      </c>
      <c r="I28" s="203">
        <v>1867</v>
      </c>
      <c r="J28" s="28"/>
      <c r="U28" s="28"/>
      <c r="V28" s="28"/>
    </row>
    <row r="29" spans="1:22" ht="17.25" customHeight="1" x14ac:dyDescent="0.25">
      <c r="A29" s="206">
        <v>22</v>
      </c>
      <c r="B29" s="200" t="s">
        <v>335</v>
      </c>
      <c r="C29" s="199" t="s">
        <v>337</v>
      </c>
      <c r="D29" s="199" t="s">
        <v>87</v>
      </c>
      <c r="E29" s="199">
        <v>3733472</v>
      </c>
      <c r="F29" s="201">
        <v>44042</v>
      </c>
      <c r="G29" s="199" t="s">
        <v>80</v>
      </c>
      <c r="H29" s="201">
        <v>44042</v>
      </c>
      <c r="I29" s="203">
        <v>2267</v>
      </c>
      <c r="J29" s="28"/>
      <c r="U29" s="28"/>
      <c r="V29" s="28"/>
    </row>
    <row r="30" spans="1:22" ht="17.25" customHeight="1" x14ac:dyDescent="0.25">
      <c r="A30" s="206">
        <v>23</v>
      </c>
      <c r="B30" s="200" t="s">
        <v>330</v>
      </c>
      <c r="C30" s="199" t="s">
        <v>331</v>
      </c>
      <c r="D30" s="199" t="s">
        <v>311</v>
      </c>
      <c r="E30" s="199">
        <v>2239482</v>
      </c>
      <c r="F30" s="201">
        <v>44043</v>
      </c>
      <c r="G30" s="199" t="s">
        <v>235</v>
      </c>
      <c r="H30" s="201">
        <v>44043</v>
      </c>
      <c r="I30" s="129">
        <v>1920</v>
      </c>
      <c r="J30" s="28"/>
      <c r="U30" s="28"/>
      <c r="V30" s="28"/>
    </row>
    <row r="31" spans="1:22" ht="17.25" customHeight="1" x14ac:dyDescent="0.25">
      <c r="A31" s="206">
        <v>24</v>
      </c>
      <c r="B31" s="204" t="s">
        <v>224</v>
      </c>
      <c r="C31" s="199" t="s">
        <v>100</v>
      </c>
      <c r="D31" s="199" t="s">
        <v>311</v>
      </c>
      <c r="E31" s="199">
        <v>5162305</v>
      </c>
      <c r="F31" s="201">
        <v>44049</v>
      </c>
      <c r="G31" s="199" t="s">
        <v>101</v>
      </c>
      <c r="H31" s="201">
        <v>44042</v>
      </c>
      <c r="I31" s="129">
        <v>480</v>
      </c>
      <c r="J31" s="28"/>
      <c r="U31" s="28"/>
      <c r="V31" s="28"/>
    </row>
    <row r="32" spans="1:22" ht="17.25" customHeight="1" x14ac:dyDescent="0.25">
      <c r="A32" s="206">
        <v>25</v>
      </c>
      <c r="B32" s="204" t="s">
        <v>222</v>
      </c>
      <c r="C32" s="199" t="s">
        <v>100</v>
      </c>
      <c r="D32" s="199" t="s">
        <v>87</v>
      </c>
      <c r="E32" s="199">
        <v>5162305</v>
      </c>
      <c r="F32" s="201">
        <v>44049</v>
      </c>
      <c r="G32" s="199" t="s">
        <v>101</v>
      </c>
      <c r="H32" s="201">
        <v>44042</v>
      </c>
      <c r="I32" s="203">
        <v>631.70000000000005</v>
      </c>
      <c r="J32" s="28"/>
      <c r="U32" s="28"/>
      <c r="V32" s="28"/>
    </row>
    <row r="33" spans="1:22" ht="17.25" customHeight="1" x14ac:dyDescent="0.25">
      <c r="A33" s="206">
        <v>26</v>
      </c>
      <c r="B33" s="205" t="s">
        <v>262</v>
      </c>
      <c r="C33" s="199" t="s">
        <v>102</v>
      </c>
      <c r="D33" s="199" t="s">
        <v>87</v>
      </c>
      <c r="E33" s="199">
        <v>6040561</v>
      </c>
      <c r="F33" s="201">
        <v>44049</v>
      </c>
      <c r="G33" s="199" t="s">
        <v>103</v>
      </c>
      <c r="H33" s="201">
        <v>44042</v>
      </c>
      <c r="I33" s="202">
        <v>58.92</v>
      </c>
      <c r="J33" s="28"/>
      <c r="U33" s="28"/>
      <c r="V33" s="28"/>
    </row>
    <row r="34" spans="1:22" ht="17.25" customHeight="1" x14ac:dyDescent="0.25">
      <c r="A34" s="206">
        <v>27</v>
      </c>
      <c r="B34" s="207" t="s">
        <v>223</v>
      </c>
      <c r="C34" s="199" t="s">
        <v>186</v>
      </c>
      <c r="D34" s="194" t="s">
        <v>104</v>
      </c>
      <c r="E34" s="199">
        <v>2239753</v>
      </c>
      <c r="F34" s="201">
        <v>44049</v>
      </c>
      <c r="G34" s="199" t="s">
        <v>187</v>
      </c>
      <c r="H34" s="201">
        <v>44042</v>
      </c>
      <c r="I34" s="202">
        <v>577.89</v>
      </c>
      <c r="J34" s="28"/>
      <c r="U34" s="28"/>
      <c r="V34" s="28"/>
    </row>
    <row r="35" spans="1:22" ht="17.25" customHeight="1" x14ac:dyDescent="0.25">
      <c r="A35" s="206">
        <v>28</v>
      </c>
      <c r="B35" s="205" t="s">
        <v>330</v>
      </c>
      <c r="C35" s="199" t="s">
        <v>331</v>
      </c>
      <c r="D35" s="199" t="s">
        <v>311</v>
      </c>
      <c r="E35" s="199">
        <v>2239979</v>
      </c>
      <c r="F35" s="201">
        <v>44074</v>
      </c>
      <c r="G35" s="199" t="s">
        <v>236</v>
      </c>
      <c r="H35" s="201">
        <v>44074</v>
      </c>
      <c r="I35" s="202">
        <v>1920</v>
      </c>
      <c r="J35" s="28"/>
      <c r="U35" s="28"/>
      <c r="V35" s="28"/>
    </row>
    <row r="36" spans="1:22" ht="17.25" customHeight="1" x14ac:dyDescent="0.25">
      <c r="A36" s="206">
        <v>29</v>
      </c>
      <c r="B36" s="205" t="s">
        <v>332</v>
      </c>
      <c r="C36" s="199" t="s">
        <v>334</v>
      </c>
      <c r="D36" s="199" t="s">
        <v>87</v>
      </c>
      <c r="E36" s="199">
        <v>2467675</v>
      </c>
      <c r="F36" s="201">
        <v>44074</v>
      </c>
      <c r="G36" s="199" t="s">
        <v>80</v>
      </c>
      <c r="H36" s="201">
        <v>44074</v>
      </c>
      <c r="I36" s="203">
        <v>2268</v>
      </c>
      <c r="J36" s="28"/>
      <c r="U36" s="28"/>
      <c r="V36" s="28"/>
    </row>
    <row r="37" spans="1:22" s="197" customFormat="1" ht="17.25" customHeight="1" x14ac:dyDescent="0.25">
      <c r="A37" s="206">
        <v>30</v>
      </c>
      <c r="B37" s="205" t="s">
        <v>338</v>
      </c>
      <c r="C37" s="199" t="s">
        <v>340</v>
      </c>
      <c r="D37" s="199" t="s">
        <v>87</v>
      </c>
      <c r="E37" s="199">
        <v>3726681</v>
      </c>
      <c r="F37" s="201">
        <v>44074</v>
      </c>
      <c r="G37" s="199" t="s">
        <v>80</v>
      </c>
      <c r="H37" s="201">
        <v>44074</v>
      </c>
      <c r="I37" s="203">
        <v>1867</v>
      </c>
    </row>
    <row r="38" spans="1:22" s="197" customFormat="1" ht="17.25" customHeight="1" x14ac:dyDescent="0.25">
      <c r="A38" s="206">
        <v>31</v>
      </c>
      <c r="B38" s="205" t="s">
        <v>335</v>
      </c>
      <c r="C38" s="199" t="s">
        <v>337</v>
      </c>
      <c r="D38" s="199" t="s">
        <v>87</v>
      </c>
      <c r="E38" s="199">
        <v>3733679</v>
      </c>
      <c r="F38" s="201">
        <v>44074</v>
      </c>
      <c r="G38" s="199" t="s">
        <v>80</v>
      </c>
      <c r="H38" s="201">
        <v>44074</v>
      </c>
      <c r="I38" s="129">
        <v>2268</v>
      </c>
    </row>
    <row r="39" spans="1:22" s="197" customFormat="1" ht="17.25" customHeight="1" x14ac:dyDescent="0.25">
      <c r="A39" s="206">
        <v>32</v>
      </c>
      <c r="B39" s="205" t="s">
        <v>229</v>
      </c>
      <c r="C39" s="199" t="s">
        <v>100</v>
      </c>
      <c r="D39" s="199" t="s">
        <v>311</v>
      </c>
      <c r="E39" s="199">
        <v>5162305</v>
      </c>
      <c r="F39" s="201">
        <v>44078</v>
      </c>
      <c r="G39" s="199" t="s">
        <v>101</v>
      </c>
      <c r="H39" s="201">
        <v>44074</v>
      </c>
      <c r="I39" s="129">
        <v>480</v>
      </c>
    </row>
    <row r="40" spans="1:22" s="197" customFormat="1" ht="17.25" customHeight="1" x14ac:dyDescent="0.25">
      <c r="A40" s="199">
        <v>33</v>
      </c>
      <c r="B40" s="208" t="s">
        <v>230</v>
      </c>
      <c r="C40" s="199" t="s">
        <v>100</v>
      </c>
      <c r="D40" s="199" t="s">
        <v>87</v>
      </c>
      <c r="E40" s="199">
        <v>5162305</v>
      </c>
      <c r="F40" s="201">
        <v>44078</v>
      </c>
      <c r="G40" s="199" t="s">
        <v>101</v>
      </c>
      <c r="H40" s="201">
        <v>44074</v>
      </c>
      <c r="I40" s="203">
        <v>631.70000000000005</v>
      </c>
    </row>
    <row r="41" spans="1:22" s="197" customFormat="1" ht="17.25" customHeight="1" x14ac:dyDescent="0.25">
      <c r="A41" s="199">
        <v>34</v>
      </c>
      <c r="B41" s="209" t="s">
        <v>238</v>
      </c>
      <c r="C41" s="199" t="s">
        <v>102</v>
      </c>
      <c r="D41" s="199" t="s">
        <v>87</v>
      </c>
      <c r="E41" s="199">
        <v>6040561</v>
      </c>
      <c r="F41" s="201">
        <v>44078</v>
      </c>
      <c r="G41" s="199" t="s">
        <v>103</v>
      </c>
      <c r="H41" s="201">
        <v>44074</v>
      </c>
      <c r="I41" s="202">
        <v>58.92</v>
      </c>
    </row>
    <row r="42" spans="1:22" s="197" customFormat="1" ht="17.25" customHeight="1" x14ac:dyDescent="0.25">
      <c r="A42" s="199">
        <v>35</v>
      </c>
      <c r="B42" s="209" t="s">
        <v>231</v>
      </c>
      <c r="C42" s="199" t="s">
        <v>186</v>
      </c>
      <c r="D42" s="194" t="s">
        <v>104</v>
      </c>
      <c r="E42" s="199">
        <v>2239210</v>
      </c>
      <c r="F42" s="201">
        <v>44078</v>
      </c>
      <c r="G42" s="199" t="s">
        <v>187</v>
      </c>
      <c r="H42" s="201">
        <v>44074</v>
      </c>
      <c r="I42" s="202">
        <v>577.89</v>
      </c>
    </row>
    <row r="43" spans="1:22" s="197" customFormat="1" ht="17.25" customHeight="1" x14ac:dyDescent="0.25">
      <c r="A43" s="199">
        <v>36</v>
      </c>
      <c r="B43" s="210" t="s">
        <v>330</v>
      </c>
      <c r="C43" s="206" t="s">
        <v>331</v>
      </c>
      <c r="D43" s="199" t="s">
        <v>311</v>
      </c>
      <c r="E43" s="206">
        <v>2239979</v>
      </c>
      <c r="F43" s="211">
        <v>44104</v>
      </c>
      <c r="G43" s="206" t="s">
        <v>232</v>
      </c>
      <c r="H43" s="211">
        <v>44104</v>
      </c>
      <c r="I43" s="212">
        <v>1920</v>
      </c>
    </row>
    <row r="44" spans="1:22" s="197" customFormat="1" ht="17.25" customHeight="1" x14ac:dyDescent="0.25">
      <c r="A44" s="199">
        <v>37</v>
      </c>
      <c r="B44" s="210" t="s">
        <v>332</v>
      </c>
      <c r="C44" s="206" t="s">
        <v>334</v>
      </c>
      <c r="D44" s="206" t="s">
        <v>87</v>
      </c>
      <c r="E44" s="206">
        <v>2467185</v>
      </c>
      <c r="F44" s="211">
        <v>44104</v>
      </c>
      <c r="G44" s="206" t="s">
        <v>80</v>
      </c>
      <c r="H44" s="211">
        <v>44104</v>
      </c>
      <c r="I44" s="72">
        <v>2267</v>
      </c>
    </row>
    <row r="45" spans="1:22" s="197" customFormat="1" ht="17.25" customHeight="1" x14ac:dyDescent="0.25">
      <c r="A45" s="199">
        <v>38</v>
      </c>
      <c r="B45" s="210" t="s">
        <v>338</v>
      </c>
      <c r="C45" s="206" t="s">
        <v>340</v>
      </c>
      <c r="D45" s="206" t="s">
        <v>87</v>
      </c>
      <c r="E45" s="206">
        <v>3726188</v>
      </c>
      <c r="F45" s="211">
        <v>44104</v>
      </c>
      <c r="G45" s="206" t="s">
        <v>80</v>
      </c>
      <c r="H45" s="211">
        <v>44104</v>
      </c>
      <c r="I45" s="72">
        <v>1868</v>
      </c>
    </row>
    <row r="46" spans="1:22" s="197" customFormat="1" ht="17.25" customHeight="1" x14ac:dyDescent="0.25">
      <c r="A46" s="199">
        <v>39</v>
      </c>
      <c r="B46" s="210" t="s">
        <v>335</v>
      </c>
      <c r="C46" s="206" t="s">
        <v>337</v>
      </c>
      <c r="D46" s="206" t="s">
        <v>87</v>
      </c>
      <c r="E46" s="206">
        <v>3733186</v>
      </c>
      <c r="F46" s="211">
        <v>44104</v>
      </c>
      <c r="G46" s="206" t="s">
        <v>80</v>
      </c>
      <c r="H46" s="211">
        <v>44104</v>
      </c>
      <c r="I46" s="213">
        <v>2267</v>
      </c>
    </row>
    <row r="47" spans="1:22" s="197" customFormat="1" ht="17.25" customHeight="1" x14ac:dyDescent="0.25">
      <c r="A47" s="199">
        <v>40</v>
      </c>
      <c r="B47" s="205" t="s">
        <v>241</v>
      </c>
      <c r="C47" s="199" t="s">
        <v>100</v>
      </c>
      <c r="D47" s="199" t="s">
        <v>311</v>
      </c>
      <c r="E47" s="199">
        <v>5162305</v>
      </c>
      <c r="F47" s="201">
        <v>44111</v>
      </c>
      <c r="G47" s="199" t="s">
        <v>101</v>
      </c>
      <c r="H47" s="201">
        <v>44104</v>
      </c>
      <c r="I47" s="129">
        <v>480</v>
      </c>
    </row>
    <row r="48" spans="1:22" s="197" customFormat="1" ht="17.25" customHeight="1" x14ac:dyDescent="0.25">
      <c r="A48" s="199">
        <v>41</v>
      </c>
      <c r="B48" s="208" t="s">
        <v>242</v>
      </c>
      <c r="C48" s="199" t="s">
        <v>100</v>
      </c>
      <c r="D48" s="199" t="s">
        <v>87</v>
      </c>
      <c r="E48" s="199">
        <v>5162305</v>
      </c>
      <c r="F48" s="201">
        <v>44111</v>
      </c>
      <c r="G48" s="199" t="s">
        <v>101</v>
      </c>
      <c r="H48" s="201">
        <v>44104</v>
      </c>
      <c r="I48" s="203">
        <v>631.70000000000005</v>
      </c>
    </row>
    <row r="49" spans="1:11" s="197" customFormat="1" ht="17.25" customHeight="1" x14ac:dyDescent="0.25">
      <c r="A49" s="199">
        <v>42</v>
      </c>
      <c r="B49" s="209" t="s">
        <v>243</v>
      </c>
      <c r="C49" s="199" t="s">
        <v>102</v>
      </c>
      <c r="D49" s="199" t="s">
        <v>87</v>
      </c>
      <c r="E49" s="199">
        <v>6040561</v>
      </c>
      <c r="F49" s="201">
        <v>44111</v>
      </c>
      <c r="G49" s="199" t="s">
        <v>103</v>
      </c>
      <c r="H49" s="201">
        <v>44104</v>
      </c>
      <c r="I49" s="202">
        <v>58.92</v>
      </c>
    </row>
    <row r="50" spans="1:11" s="197" customFormat="1" ht="17.25" customHeight="1" x14ac:dyDescent="0.25">
      <c r="A50" s="199">
        <v>43</v>
      </c>
      <c r="B50" s="209" t="s">
        <v>244</v>
      </c>
      <c r="C50" s="199" t="s">
        <v>186</v>
      </c>
      <c r="D50" s="194" t="s">
        <v>104</v>
      </c>
      <c r="E50" s="199">
        <v>2239987</v>
      </c>
      <c r="F50" s="201">
        <v>44111</v>
      </c>
      <c r="G50" s="199" t="s">
        <v>187</v>
      </c>
      <c r="H50" s="201">
        <v>44104</v>
      </c>
      <c r="I50" s="202">
        <v>577.89</v>
      </c>
    </row>
    <row r="51" spans="1:11" s="197" customFormat="1" ht="17.25" customHeight="1" x14ac:dyDescent="0.25">
      <c r="A51" s="199">
        <v>44</v>
      </c>
      <c r="B51" s="210" t="s">
        <v>330</v>
      </c>
      <c r="C51" s="206" t="s">
        <v>331</v>
      </c>
      <c r="D51" s="199" t="s">
        <v>311</v>
      </c>
      <c r="E51" s="206">
        <v>2239306</v>
      </c>
      <c r="F51" s="211">
        <v>44134</v>
      </c>
      <c r="G51" s="206" t="s">
        <v>245</v>
      </c>
      <c r="H51" s="211">
        <v>44133</v>
      </c>
      <c r="I51" s="212">
        <v>1920</v>
      </c>
    </row>
    <row r="52" spans="1:11" s="197" customFormat="1" ht="17.25" customHeight="1" x14ac:dyDescent="0.25">
      <c r="A52" s="199">
        <v>45</v>
      </c>
      <c r="B52" s="210" t="s">
        <v>332</v>
      </c>
      <c r="C52" s="206" t="s">
        <v>334</v>
      </c>
      <c r="D52" s="206" t="s">
        <v>87</v>
      </c>
      <c r="E52" s="206">
        <v>2467409</v>
      </c>
      <c r="F52" s="211">
        <v>44134</v>
      </c>
      <c r="G52" s="206" t="s">
        <v>80</v>
      </c>
      <c r="H52" s="211">
        <v>44134</v>
      </c>
      <c r="I52" s="72">
        <v>2637</v>
      </c>
    </row>
    <row r="53" spans="1:11" s="197" customFormat="1" ht="17.25" customHeight="1" x14ac:dyDescent="0.25">
      <c r="A53" s="199">
        <v>46</v>
      </c>
      <c r="B53" s="210" t="s">
        <v>338</v>
      </c>
      <c r="C53" s="206" t="s">
        <v>340</v>
      </c>
      <c r="D53" s="206" t="s">
        <v>87</v>
      </c>
      <c r="E53" s="206">
        <v>3726406</v>
      </c>
      <c r="F53" s="211">
        <v>44134</v>
      </c>
      <c r="G53" s="206" t="s">
        <v>80</v>
      </c>
      <c r="H53" s="211">
        <v>44134</v>
      </c>
      <c r="I53" s="72">
        <v>2190</v>
      </c>
    </row>
    <row r="54" spans="1:11" s="197" customFormat="1" ht="17.25" customHeight="1" x14ac:dyDescent="0.25">
      <c r="A54" s="199">
        <v>47</v>
      </c>
      <c r="B54" s="210" t="s">
        <v>335</v>
      </c>
      <c r="C54" s="206" t="s">
        <v>337</v>
      </c>
      <c r="D54" s="206" t="s">
        <v>87</v>
      </c>
      <c r="E54" s="206">
        <v>3733404</v>
      </c>
      <c r="F54" s="211">
        <v>44134</v>
      </c>
      <c r="G54" s="206" t="s">
        <v>80</v>
      </c>
      <c r="H54" s="211">
        <v>44134</v>
      </c>
      <c r="I54" s="213">
        <v>2637</v>
      </c>
      <c r="K54" s="214"/>
    </row>
    <row r="55" spans="1:11" s="197" customFormat="1" ht="17.25" customHeight="1" x14ac:dyDescent="0.25">
      <c r="A55" s="199">
        <v>48</v>
      </c>
      <c r="B55" s="205" t="s">
        <v>246</v>
      </c>
      <c r="C55" s="199" t="s">
        <v>100</v>
      </c>
      <c r="D55" s="199" t="s">
        <v>311</v>
      </c>
      <c r="E55" s="199">
        <v>5162305</v>
      </c>
      <c r="F55" s="201">
        <v>44141</v>
      </c>
      <c r="G55" s="199" t="s">
        <v>101</v>
      </c>
      <c r="H55" s="201">
        <v>44134</v>
      </c>
      <c r="I55" s="129">
        <v>480</v>
      </c>
      <c r="K55" s="214"/>
    </row>
    <row r="56" spans="1:11" s="197" customFormat="1" ht="17.25" customHeight="1" x14ac:dyDescent="0.25">
      <c r="A56" s="206">
        <v>49</v>
      </c>
      <c r="B56" s="208" t="s">
        <v>247</v>
      </c>
      <c r="C56" s="199" t="s">
        <v>100</v>
      </c>
      <c r="D56" s="199" t="s">
        <v>87</v>
      </c>
      <c r="E56" s="199">
        <v>5162305</v>
      </c>
      <c r="F56" s="201">
        <v>44141</v>
      </c>
      <c r="G56" s="199" t="s">
        <v>101</v>
      </c>
      <c r="H56" s="201">
        <v>44134</v>
      </c>
      <c r="I56" s="203">
        <v>787.75</v>
      </c>
    </row>
    <row r="57" spans="1:11" s="197" customFormat="1" ht="17.25" customHeight="1" x14ac:dyDescent="0.25">
      <c r="A57" s="206">
        <v>50</v>
      </c>
      <c r="B57" s="209" t="s">
        <v>248</v>
      </c>
      <c r="C57" s="199" t="s">
        <v>102</v>
      </c>
      <c r="D57" s="199" t="s">
        <v>87</v>
      </c>
      <c r="E57" s="199">
        <v>6040561</v>
      </c>
      <c r="F57" s="201">
        <v>44141</v>
      </c>
      <c r="G57" s="199" t="s">
        <v>103</v>
      </c>
      <c r="H57" s="201">
        <v>44134</v>
      </c>
      <c r="I57" s="202">
        <v>137.59</v>
      </c>
    </row>
    <row r="58" spans="1:11" s="197" customFormat="1" ht="17.25" customHeight="1" x14ac:dyDescent="0.25">
      <c r="A58" s="206">
        <v>51</v>
      </c>
      <c r="B58" s="209" t="s">
        <v>249</v>
      </c>
      <c r="C58" s="199" t="s">
        <v>186</v>
      </c>
      <c r="D58" s="194" t="s">
        <v>104</v>
      </c>
      <c r="E58" s="199">
        <v>2239340</v>
      </c>
      <c r="F58" s="201">
        <v>44141</v>
      </c>
      <c r="G58" s="199" t="s">
        <v>187</v>
      </c>
      <c r="H58" s="201">
        <v>44134</v>
      </c>
      <c r="I58" s="202">
        <v>681.9</v>
      </c>
    </row>
    <row r="59" spans="1:11" s="216" customFormat="1" ht="17.25" customHeight="1" x14ac:dyDescent="0.25">
      <c r="A59" s="199">
        <v>52</v>
      </c>
      <c r="B59" s="205" t="s">
        <v>330</v>
      </c>
      <c r="C59" s="199" t="s">
        <v>331</v>
      </c>
      <c r="D59" s="199" t="s">
        <v>311</v>
      </c>
      <c r="E59" s="215">
        <v>2239776</v>
      </c>
      <c r="F59" s="201">
        <v>44165</v>
      </c>
      <c r="G59" s="199" t="s">
        <v>250</v>
      </c>
      <c r="H59" s="201">
        <v>44161</v>
      </c>
      <c r="I59" s="202">
        <v>1920</v>
      </c>
    </row>
    <row r="60" spans="1:11" s="197" customFormat="1" ht="17.25" customHeight="1" x14ac:dyDescent="0.25">
      <c r="A60" s="206">
        <v>53</v>
      </c>
      <c r="B60" s="210" t="s">
        <v>332</v>
      </c>
      <c r="C60" s="206" t="s">
        <v>334</v>
      </c>
      <c r="D60" s="206" t="s">
        <v>87</v>
      </c>
      <c r="E60" s="196">
        <v>2467767</v>
      </c>
      <c r="F60" s="211">
        <v>44165</v>
      </c>
      <c r="G60" s="206" t="s">
        <v>80</v>
      </c>
      <c r="H60" s="211">
        <v>44165</v>
      </c>
      <c r="I60" s="72">
        <v>2329</v>
      </c>
    </row>
    <row r="61" spans="1:11" s="197" customFormat="1" ht="17.25" customHeight="1" x14ac:dyDescent="0.25">
      <c r="A61" s="206">
        <v>54</v>
      </c>
      <c r="B61" s="210" t="s">
        <v>333</v>
      </c>
      <c r="C61" s="206" t="s">
        <v>334</v>
      </c>
      <c r="D61" s="206" t="s">
        <v>87</v>
      </c>
      <c r="E61" s="196">
        <v>2467779</v>
      </c>
      <c r="F61" s="211">
        <v>44165</v>
      </c>
      <c r="G61" s="206" t="s">
        <v>80</v>
      </c>
      <c r="H61" s="211">
        <v>44165</v>
      </c>
      <c r="I61" s="72">
        <v>1191</v>
      </c>
    </row>
    <row r="62" spans="1:11" s="197" customFormat="1" ht="17.25" customHeight="1" x14ac:dyDescent="0.25">
      <c r="A62" s="206">
        <v>55</v>
      </c>
      <c r="B62" s="210" t="s">
        <v>338</v>
      </c>
      <c r="C62" s="206" t="s">
        <v>340</v>
      </c>
      <c r="D62" s="206" t="s">
        <v>87</v>
      </c>
      <c r="E62" s="196">
        <v>3726772</v>
      </c>
      <c r="F62" s="211">
        <v>44165</v>
      </c>
      <c r="G62" s="206" t="s">
        <v>80</v>
      </c>
      <c r="H62" s="211">
        <v>44165</v>
      </c>
      <c r="I62" s="72">
        <v>1921</v>
      </c>
    </row>
    <row r="63" spans="1:11" s="197" customFormat="1" ht="17.25" customHeight="1" x14ac:dyDescent="0.25">
      <c r="A63" s="206">
        <v>56</v>
      </c>
      <c r="B63" s="210" t="s">
        <v>339</v>
      </c>
      <c r="C63" s="206" t="s">
        <v>340</v>
      </c>
      <c r="D63" s="206" t="s">
        <v>87</v>
      </c>
      <c r="E63" s="196">
        <v>3726788</v>
      </c>
      <c r="F63" s="211">
        <v>44165</v>
      </c>
      <c r="G63" s="206" t="s">
        <v>80</v>
      </c>
      <c r="H63" s="211">
        <v>44165</v>
      </c>
      <c r="I63" s="72">
        <v>1030</v>
      </c>
    </row>
    <row r="64" spans="1:11" s="197" customFormat="1" ht="17.25" customHeight="1" x14ac:dyDescent="0.25">
      <c r="A64" s="206">
        <v>57</v>
      </c>
      <c r="B64" s="210" t="s">
        <v>335</v>
      </c>
      <c r="C64" s="206" t="s">
        <v>337</v>
      </c>
      <c r="D64" s="206" t="s">
        <v>87</v>
      </c>
      <c r="E64" s="196">
        <v>3733769</v>
      </c>
      <c r="F64" s="211">
        <v>44165</v>
      </c>
      <c r="G64" s="206" t="s">
        <v>80</v>
      </c>
      <c r="H64" s="211" t="s">
        <v>252</v>
      </c>
      <c r="I64" s="213">
        <v>2329</v>
      </c>
    </row>
    <row r="65" spans="1:9" s="197" customFormat="1" ht="17.25" customHeight="1" x14ac:dyDescent="0.25">
      <c r="A65" s="206">
        <v>58</v>
      </c>
      <c r="B65" s="210" t="s">
        <v>336</v>
      </c>
      <c r="C65" s="206" t="s">
        <v>337</v>
      </c>
      <c r="D65" s="206" t="s">
        <v>87</v>
      </c>
      <c r="E65" s="196">
        <v>3733784</v>
      </c>
      <c r="F65" s="211">
        <v>44165</v>
      </c>
      <c r="G65" s="206" t="s">
        <v>80</v>
      </c>
      <c r="H65" s="211">
        <v>44165</v>
      </c>
      <c r="I65" s="129">
        <v>1191</v>
      </c>
    </row>
    <row r="66" spans="1:9" s="101" customFormat="1" ht="17.25" customHeight="1" x14ac:dyDescent="0.25">
      <c r="A66" s="199">
        <v>59</v>
      </c>
      <c r="B66" s="205" t="s">
        <v>254</v>
      </c>
      <c r="C66" s="199" t="s">
        <v>100</v>
      </c>
      <c r="D66" s="199" t="s">
        <v>311</v>
      </c>
      <c r="E66" s="199">
        <v>5162305</v>
      </c>
      <c r="F66" s="201">
        <v>44172</v>
      </c>
      <c r="G66" s="199" t="s">
        <v>101</v>
      </c>
      <c r="H66" s="201">
        <v>44165</v>
      </c>
      <c r="I66" s="129">
        <v>480</v>
      </c>
    </row>
    <row r="67" spans="1:9" s="101" customFormat="1" ht="17.25" customHeight="1" x14ac:dyDescent="0.25">
      <c r="A67" s="199">
        <v>60</v>
      </c>
      <c r="B67" s="208" t="s">
        <v>255</v>
      </c>
      <c r="C67" s="199" t="s">
        <v>100</v>
      </c>
      <c r="D67" s="199" t="s">
        <v>87</v>
      </c>
      <c r="E67" s="199">
        <v>5162305</v>
      </c>
      <c r="F67" s="201">
        <v>44172</v>
      </c>
      <c r="G67" s="199" t="s">
        <v>101</v>
      </c>
      <c r="H67" s="201">
        <v>44165</v>
      </c>
      <c r="I67" s="203">
        <v>657.72</v>
      </c>
    </row>
    <row r="68" spans="1:9" s="197" customFormat="1" ht="17.25" customHeight="1" x14ac:dyDescent="0.25">
      <c r="A68" s="206">
        <v>61</v>
      </c>
      <c r="B68" s="209" t="s">
        <v>256</v>
      </c>
      <c r="C68" s="199" t="s">
        <v>102</v>
      </c>
      <c r="D68" s="199" t="s">
        <v>87</v>
      </c>
      <c r="E68" s="199">
        <v>6040561</v>
      </c>
      <c r="F68" s="201">
        <v>44172</v>
      </c>
      <c r="G68" s="199" t="s">
        <v>103</v>
      </c>
      <c r="H68" s="201">
        <v>44165</v>
      </c>
      <c r="I68" s="202">
        <v>68.92</v>
      </c>
    </row>
    <row r="69" spans="1:9" s="197" customFormat="1" ht="17.25" customHeight="1" x14ac:dyDescent="0.25">
      <c r="A69" s="206">
        <v>62</v>
      </c>
      <c r="B69" s="209" t="s">
        <v>253</v>
      </c>
      <c r="C69" s="199" t="s">
        <v>186</v>
      </c>
      <c r="D69" s="194" t="s">
        <v>104</v>
      </c>
      <c r="E69" s="199">
        <v>2239850</v>
      </c>
      <c r="F69" s="201">
        <v>44172</v>
      </c>
      <c r="G69" s="199" t="s">
        <v>187</v>
      </c>
      <c r="H69" s="201">
        <v>44165</v>
      </c>
      <c r="I69" s="202">
        <v>868.04</v>
      </c>
    </row>
    <row r="70" spans="1:9" s="197" customFormat="1" ht="17.25" customHeight="1" x14ac:dyDescent="0.25">
      <c r="A70" s="206">
        <v>63</v>
      </c>
      <c r="B70" s="210" t="s">
        <v>257</v>
      </c>
      <c r="C70" s="206" t="s">
        <v>100</v>
      </c>
      <c r="D70" s="199" t="s">
        <v>311</v>
      </c>
      <c r="E70" s="206">
        <v>5162305</v>
      </c>
      <c r="F70" s="211">
        <v>44195</v>
      </c>
      <c r="G70" s="206" t="s">
        <v>101</v>
      </c>
      <c r="H70" s="211">
        <v>44195</v>
      </c>
      <c r="I70" s="213">
        <v>480</v>
      </c>
    </row>
    <row r="71" spans="1:9" s="197" customFormat="1" ht="17.25" customHeight="1" x14ac:dyDescent="0.25">
      <c r="A71" s="206">
        <v>64</v>
      </c>
      <c r="B71" s="208" t="s">
        <v>258</v>
      </c>
      <c r="C71" s="199" t="s">
        <v>100</v>
      </c>
      <c r="D71" s="199" t="s">
        <v>87</v>
      </c>
      <c r="E71" s="199">
        <v>5162305</v>
      </c>
      <c r="F71" s="211">
        <v>44195</v>
      </c>
      <c r="G71" s="199" t="s">
        <v>101</v>
      </c>
      <c r="H71" s="211">
        <v>44195</v>
      </c>
      <c r="I71" s="203">
        <v>657.72</v>
      </c>
    </row>
    <row r="72" spans="1:9" s="216" customFormat="1" ht="17.25" customHeight="1" x14ac:dyDescent="0.25">
      <c r="A72" s="199">
        <v>65</v>
      </c>
      <c r="B72" s="209" t="s">
        <v>259</v>
      </c>
      <c r="C72" s="199" t="s">
        <v>102</v>
      </c>
      <c r="D72" s="199" t="s">
        <v>87</v>
      </c>
      <c r="E72" s="199">
        <v>6040561</v>
      </c>
      <c r="F72" s="201">
        <v>44195</v>
      </c>
      <c r="G72" s="199" t="s">
        <v>103</v>
      </c>
      <c r="H72" s="201">
        <v>44195</v>
      </c>
      <c r="I72" s="202">
        <v>68.92</v>
      </c>
    </row>
    <row r="73" spans="1:9" s="216" customFormat="1" ht="17.25" customHeight="1" x14ac:dyDescent="0.25">
      <c r="A73" s="199">
        <v>66</v>
      </c>
      <c r="B73" s="205" t="s">
        <v>330</v>
      </c>
      <c r="C73" s="199" t="s">
        <v>331</v>
      </c>
      <c r="D73" s="199" t="s">
        <v>311</v>
      </c>
      <c r="E73" s="215">
        <v>2239535</v>
      </c>
      <c r="F73" s="201">
        <v>44195</v>
      </c>
      <c r="G73" s="199" t="s">
        <v>268</v>
      </c>
      <c r="H73" s="211">
        <v>44172</v>
      </c>
      <c r="I73" s="202">
        <v>1920</v>
      </c>
    </row>
    <row r="74" spans="1:9" s="216" customFormat="1" ht="17.25" customHeight="1" x14ac:dyDescent="0.25">
      <c r="A74" s="199">
        <v>67</v>
      </c>
      <c r="B74" s="205" t="s">
        <v>332</v>
      </c>
      <c r="C74" s="199" t="s">
        <v>334</v>
      </c>
      <c r="D74" s="199" t="s">
        <v>87</v>
      </c>
      <c r="E74" s="215">
        <v>2467401</v>
      </c>
      <c r="F74" s="201">
        <v>44195</v>
      </c>
      <c r="G74" s="199" t="s">
        <v>80</v>
      </c>
      <c r="H74" s="201">
        <v>44195</v>
      </c>
      <c r="I74" s="129">
        <v>2328</v>
      </c>
    </row>
    <row r="75" spans="1:9" s="216" customFormat="1" ht="17.25" customHeight="1" x14ac:dyDescent="0.25">
      <c r="A75" s="199">
        <v>68</v>
      </c>
      <c r="B75" s="205" t="s">
        <v>338</v>
      </c>
      <c r="C75" s="199" t="s">
        <v>340</v>
      </c>
      <c r="D75" s="199" t="s">
        <v>87</v>
      </c>
      <c r="E75" s="215">
        <v>3726408</v>
      </c>
      <c r="F75" s="201">
        <v>44195</v>
      </c>
      <c r="G75" s="199" t="s">
        <v>80</v>
      </c>
      <c r="H75" s="201">
        <v>44195</v>
      </c>
      <c r="I75" s="203">
        <v>1921</v>
      </c>
    </row>
    <row r="76" spans="1:9" s="216" customFormat="1" ht="17.25" customHeight="1" x14ac:dyDescent="0.25">
      <c r="A76" s="199">
        <v>69</v>
      </c>
      <c r="B76" s="205" t="s">
        <v>335</v>
      </c>
      <c r="C76" s="199" t="s">
        <v>337</v>
      </c>
      <c r="D76" s="199" t="s">
        <v>87</v>
      </c>
      <c r="E76" s="215">
        <v>3733405</v>
      </c>
      <c r="F76" s="201">
        <v>44195</v>
      </c>
      <c r="G76" s="199" t="s">
        <v>80</v>
      </c>
      <c r="H76" s="201">
        <v>44195</v>
      </c>
      <c r="I76" s="129">
        <v>2328</v>
      </c>
    </row>
    <row r="77" spans="1:9" s="216" customFormat="1" ht="17.25" customHeight="1" x14ac:dyDescent="0.25">
      <c r="A77" s="199">
        <v>70</v>
      </c>
      <c r="B77" s="209" t="s">
        <v>260</v>
      </c>
      <c r="C77" s="199" t="s">
        <v>186</v>
      </c>
      <c r="D77" s="194" t="s">
        <v>104</v>
      </c>
      <c r="E77" s="199">
        <v>2239850</v>
      </c>
      <c r="F77" s="201">
        <v>44195</v>
      </c>
      <c r="G77" s="199" t="s">
        <v>187</v>
      </c>
      <c r="H77" s="201">
        <v>44195</v>
      </c>
      <c r="I77" s="202">
        <v>595.23</v>
      </c>
    </row>
    <row r="78" spans="1:9" s="216" customFormat="1" ht="17.25" customHeight="1" x14ac:dyDescent="0.25">
      <c r="A78" s="199">
        <v>71</v>
      </c>
      <c r="B78" s="205" t="s">
        <v>330</v>
      </c>
      <c r="C78" s="199" t="s">
        <v>331</v>
      </c>
      <c r="D78" s="199" t="s">
        <v>311</v>
      </c>
      <c r="E78" s="215">
        <v>2239481</v>
      </c>
      <c r="F78" s="201">
        <v>44225</v>
      </c>
      <c r="G78" s="199" t="s">
        <v>267</v>
      </c>
      <c r="H78" s="211">
        <v>44211</v>
      </c>
      <c r="I78" s="202">
        <v>1920</v>
      </c>
    </row>
    <row r="79" spans="1:9" s="216" customFormat="1" ht="17.25" customHeight="1" x14ac:dyDescent="0.25">
      <c r="A79" s="199">
        <v>72</v>
      </c>
      <c r="B79" s="205" t="s">
        <v>332</v>
      </c>
      <c r="C79" s="199" t="s">
        <v>334</v>
      </c>
      <c r="D79" s="199" t="s">
        <v>87</v>
      </c>
      <c r="E79" s="215">
        <v>2467234</v>
      </c>
      <c r="F79" s="201">
        <v>44225</v>
      </c>
      <c r="G79" s="199" t="s">
        <v>80</v>
      </c>
      <c r="H79" s="201">
        <v>44225</v>
      </c>
      <c r="I79" s="129">
        <v>2332</v>
      </c>
    </row>
    <row r="80" spans="1:9" s="216" customFormat="1" ht="17.25" customHeight="1" x14ac:dyDescent="0.25">
      <c r="A80" s="199">
        <v>73</v>
      </c>
      <c r="B80" s="205" t="s">
        <v>338</v>
      </c>
      <c r="C80" s="199" t="s">
        <v>340</v>
      </c>
      <c r="D80" s="199" t="s">
        <v>87</v>
      </c>
      <c r="E80" s="215">
        <v>3726127</v>
      </c>
      <c r="F80" s="201">
        <v>44225</v>
      </c>
      <c r="G80" s="199" t="s">
        <v>80</v>
      </c>
      <c r="H80" s="201">
        <v>44225</v>
      </c>
      <c r="I80" s="203">
        <v>2059</v>
      </c>
    </row>
    <row r="81" spans="1:9" s="216" customFormat="1" ht="17.25" customHeight="1" x14ac:dyDescent="0.25">
      <c r="A81" s="199">
        <v>74</v>
      </c>
      <c r="B81" s="205" t="s">
        <v>335</v>
      </c>
      <c r="C81" s="199" t="s">
        <v>337</v>
      </c>
      <c r="D81" s="199" t="s">
        <v>87</v>
      </c>
      <c r="E81" s="215">
        <v>3733622</v>
      </c>
      <c r="F81" s="201">
        <v>44225</v>
      </c>
      <c r="G81" s="199" t="s">
        <v>80</v>
      </c>
      <c r="H81" s="201">
        <v>44225</v>
      </c>
      <c r="I81" s="129">
        <v>2332</v>
      </c>
    </row>
    <row r="82" spans="1:9" s="216" customFormat="1" ht="17.25" customHeight="1" x14ac:dyDescent="0.25">
      <c r="A82" s="199">
        <v>75</v>
      </c>
      <c r="B82" s="217" t="s">
        <v>269</v>
      </c>
      <c r="C82" s="206" t="s">
        <v>100</v>
      </c>
      <c r="D82" s="206" t="s">
        <v>87</v>
      </c>
      <c r="E82" s="206">
        <v>5162305</v>
      </c>
      <c r="F82" s="211">
        <v>44231</v>
      </c>
      <c r="G82" s="206" t="s">
        <v>101</v>
      </c>
      <c r="H82" s="211">
        <v>44226</v>
      </c>
      <c r="I82" s="72">
        <v>645</v>
      </c>
    </row>
    <row r="83" spans="1:9" s="216" customFormat="1" ht="17.25" customHeight="1" x14ac:dyDescent="0.25">
      <c r="A83" s="199">
        <v>76</v>
      </c>
      <c r="B83" s="218" t="s">
        <v>270</v>
      </c>
      <c r="C83" s="206" t="s">
        <v>102</v>
      </c>
      <c r="D83" s="206" t="s">
        <v>87</v>
      </c>
      <c r="E83" s="206">
        <v>6040561</v>
      </c>
      <c r="F83" s="211">
        <v>44231</v>
      </c>
      <c r="G83" s="206" t="s">
        <v>103</v>
      </c>
      <c r="H83" s="211">
        <v>44226</v>
      </c>
      <c r="I83" s="212">
        <v>69.540000000000006</v>
      </c>
    </row>
    <row r="84" spans="1:9" s="216" customFormat="1" ht="17.25" customHeight="1" x14ac:dyDescent="0.25">
      <c r="A84" s="199">
        <v>77</v>
      </c>
      <c r="B84" s="218" t="s">
        <v>271</v>
      </c>
      <c r="C84" s="206" t="s">
        <v>186</v>
      </c>
      <c r="D84" s="195" t="s">
        <v>104</v>
      </c>
      <c r="E84" s="206">
        <v>2239649</v>
      </c>
      <c r="F84" s="211">
        <v>44231</v>
      </c>
      <c r="G84" s="206" t="s">
        <v>187</v>
      </c>
      <c r="H84" s="211">
        <v>44226</v>
      </c>
      <c r="I84" s="212">
        <v>595.22</v>
      </c>
    </row>
    <row r="85" spans="1:9" s="216" customFormat="1" ht="17.25" customHeight="1" x14ac:dyDescent="0.25">
      <c r="A85" s="199">
        <v>78</v>
      </c>
      <c r="B85" s="210" t="s">
        <v>272</v>
      </c>
      <c r="C85" s="206" t="s">
        <v>100</v>
      </c>
      <c r="D85" s="199" t="s">
        <v>311</v>
      </c>
      <c r="E85" s="206">
        <v>5162305</v>
      </c>
      <c r="F85" s="211">
        <v>44244</v>
      </c>
      <c r="G85" s="206" t="s">
        <v>101</v>
      </c>
      <c r="H85" s="211">
        <v>44226</v>
      </c>
      <c r="I85" s="213">
        <v>480</v>
      </c>
    </row>
    <row r="86" spans="1:9" s="197" customFormat="1" ht="17.25" customHeight="1" x14ac:dyDescent="0.25">
      <c r="A86" s="206">
        <v>79</v>
      </c>
      <c r="B86" s="210" t="s">
        <v>330</v>
      </c>
      <c r="C86" s="206" t="s">
        <v>331</v>
      </c>
      <c r="D86" s="199" t="s">
        <v>311</v>
      </c>
      <c r="E86" s="219">
        <v>2239771</v>
      </c>
      <c r="F86" s="211">
        <v>44253</v>
      </c>
      <c r="G86" s="206" t="s">
        <v>273</v>
      </c>
      <c r="H86" s="211">
        <v>44253</v>
      </c>
      <c r="I86" s="212">
        <v>1920</v>
      </c>
    </row>
    <row r="87" spans="1:9" s="197" customFormat="1" ht="17.25" customHeight="1" x14ac:dyDescent="0.25">
      <c r="A87" s="206">
        <v>80</v>
      </c>
      <c r="B87" s="210" t="s">
        <v>332</v>
      </c>
      <c r="C87" s="206" t="s">
        <v>334</v>
      </c>
      <c r="D87" s="206" t="s">
        <v>87</v>
      </c>
      <c r="E87" s="219">
        <v>2467782</v>
      </c>
      <c r="F87" s="211" t="s">
        <v>274</v>
      </c>
      <c r="G87" s="206" t="s">
        <v>80</v>
      </c>
      <c r="H87" s="211" t="s">
        <v>274</v>
      </c>
      <c r="I87" s="213">
        <v>2333</v>
      </c>
    </row>
    <row r="88" spans="1:9" s="197" customFormat="1" ht="17.25" customHeight="1" x14ac:dyDescent="0.25">
      <c r="A88" s="206">
        <v>81</v>
      </c>
      <c r="B88" s="210" t="s">
        <v>338</v>
      </c>
      <c r="C88" s="206" t="s">
        <v>340</v>
      </c>
      <c r="D88" s="206" t="s">
        <v>87</v>
      </c>
      <c r="E88" s="219">
        <v>3726791</v>
      </c>
      <c r="F88" s="211">
        <v>44253</v>
      </c>
      <c r="G88" s="206" t="s">
        <v>80</v>
      </c>
      <c r="H88" s="211">
        <v>44253</v>
      </c>
      <c r="I88" s="72">
        <v>2060</v>
      </c>
    </row>
    <row r="89" spans="1:9" s="197" customFormat="1" ht="17.25" customHeight="1" x14ac:dyDescent="0.25">
      <c r="A89" s="206">
        <v>82</v>
      </c>
      <c r="B89" s="210" t="s">
        <v>335</v>
      </c>
      <c r="C89" s="206" t="s">
        <v>337</v>
      </c>
      <c r="D89" s="206" t="s">
        <v>87</v>
      </c>
      <c r="E89" s="219">
        <v>3733787</v>
      </c>
      <c r="F89" s="211">
        <v>44253</v>
      </c>
      <c r="G89" s="206" t="s">
        <v>80</v>
      </c>
      <c r="H89" s="211">
        <v>44253</v>
      </c>
      <c r="I89" s="213">
        <v>2333</v>
      </c>
    </row>
    <row r="90" spans="1:9" s="197" customFormat="1" ht="17.25" customHeight="1" x14ac:dyDescent="0.25">
      <c r="A90" s="206">
        <v>83</v>
      </c>
      <c r="B90" s="209" t="s">
        <v>309</v>
      </c>
      <c r="C90" s="199" t="s">
        <v>280</v>
      </c>
      <c r="D90" s="199" t="s">
        <v>302</v>
      </c>
      <c r="E90" s="199">
        <v>9475843</v>
      </c>
      <c r="F90" s="201">
        <v>44257</v>
      </c>
      <c r="G90" s="199" t="s">
        <v>276</v>
      </c>
      <c r="H90" s="201">
        <v>44257</v>
      </c>
      <c r="I90" s="202">
        <v>1539.05</v>
      </c>
    </row>
    <row r="91" spans="1:9" s="197" customFormat="1" ht="17.25" customHeight="1" x14ac:dyDescent="0.25">
      <c r="A91" s="206">
        <v>84</v>
      </c>
      <c r="B91" s="209" t="s">
        <v>303</v>
      </c>
      <c r="C91" s="199" t="s">
        <v>186</v>
      </c>
      <c r="D91" s="194" t="s">
        <v>104</v>
      </c>
      <c r="E91" s="199">
        <v>2239855</v>
      </c>
      <c r="F91" s="201">
        <v>44260</v>
      </c>
      <c r="G91" s="199" t="s">
        <v>187</v>
      </c>
      <c r="H91" s="211">
        <v>44253</v>
      </c>
      <c r="I91" s="202">
        <v>595.22</v>
      </c>
    </row>
    <row r="92" spans="1:9" s="197" customFormat="1" ht="17.25" customHeight="1" x14ac:dyDescent="0.25">
      <c r="A92" s="206">
        <v>85</v>
      </c>
      <c r="B92" s="205" t="s">
        <v>304</v>
      </c>
      <c r="C92" s="199" t="s">
        <v>100</v>
      </c>
      <c r="D92" s="199" t="s">
        <v>311</v>
      </c>
      <c r="E92" s="199">
        <v>5162305</v>
      </c>
      <c r="F92" s="201">
        <v>44274</v>
      </c>
      <c r="G92" s="199" t="s">
        <v>101</v>
      </c>
      <c r="H92" s="211">
        <v>44253</v>
      </c>
      <c r="I92" s="129">
        <v>480</v>
      </c>
    </row>
    <row r="93" spans="1:9" s="197" customFormat="1" ht="17.25" customHeight="1" x14ac:dyDescent="0.25">
      <c r="A93" s="206">
        <v>86</v>
      </c>
      <c r="B93" s="208" t="s">
        <v>305</v>
      </c>
      <c r="C93" s="199" t="s">
        <v>100</v>
      </c>
      <c r="D93" s="199" t="s">
        <v>87</v>
      </c>
      <c r="E93" s="199">
        <v>5162305</v>
      </c>
      <c r="F93" s="201">
        <v>44274</v>
      </c>
      <c r="G93" s="199" t="s">
        <v>101</v>
      </c>
      <c r="H93" s="211">
        <v>44253</v>
      </c>
      <c r="I93" s="203">
        <v>645</v>
      </c>
    </row>
    <row r="94" spans="1:9" s="197" customFormat="1" ht="17.25" customHeight="1" x14ac:dyDescent="0.25">
      <c r="A94" s="206">
        <v>87</v>
      </c>
      <c r="B94" s="209" t="s">
        <v>306</v>
      </c>
      <c r="C94" s="199" t="s">
        <v>102</v>
      </c>
      <c r="D94" s="199" t="s">
        <v>87</v>
      </c>
      <c r="E94" s="199">
        <v>6040561</v>
      </c>
      <c r="F94" s="201">
        <v>44274</v>
      </c>
      <c r="G94" s="199" t="s">
        <v>103</v>
      </c>
      <c r="H94" s="211">
        <v>44255</v>
      </c>
      <c r="I94" s="202">
        <v>69.540000000000006</v>
      </c>
    </row>
    <row r="95" spans="1:9" s="197" customFormat="1" ht="17.25" customHeight="1" x14ac:dyDescent="0.25">
      <c r="A95" s="206">
        <v>88</v>
      </c>
      <c r="B95" s="205" t="s">
        <v>330</v>
      </c>
      <c r="C95" s="199" t="s">
        <v>331</v>
      </c>
      <c r="D95" s="199" t="s">
        <v>311</v>
      </c>
      <c r="E95" s="215">
        <v>2239498</v>
      </c>
      <c r="F95" s="201">
        <v>44286</v>
      </c>
      <c r="G95" s="199" t="s">
        <v>308</v>
      </c>
      <c r="H95" s="201">
        <v>44270</v>
      </c>
      <c r="I95" s="202">
        <v>1920</v>
      </c>
    </row>
    <row r="96" spans="1:9" s="197" customFormat="1" ht="17.25" customHeight="1" x14ac:dyDescent="0.25">
      <c r="A96" s="206">
        <v>89</v>
      </c>
      <c r="B96" s="205" t="s">
        <v>332</v>
      </c>
      <c r="C96" s="199" t="s">
        <v>334</v>
      </c>
      <c r="D96" s="199" t="s">
        <v>87</v>
      </c>
      <c r="E96" s="215">
        <v>2467446</v>
      </c>
      <c r="F96" s="201">
        <v>44286</v>
      </c>
      <c r="G96" s="199" t="s">
        <v>80</v>
      </c>
      <c r="H96" s="201">
        <v>44286</v>
      </c>
      <c r="I96" s="129">
        <v>2333</v>
      </c>
    </row>
    <row r="97" spans="1:9" s="197" customFormat="1" ht="17.25" customHeight="1" x14ac:dyDescent="0.25">
      <c r="A97" s="206">
        <v>90</v>
      </c>
      <c r="B97" s="205" t="s">
        <v>335</v>
      </c>
      <c r="C97" s="199" t="s">
        <v>337</v>
      </c>
      <c r="D97" s="199" t="s">
        <v>87</v>
      </c>
      <c r="E97" s="215">
        <v>3733450</v>
      </c>
      <c r="F97" s="201">
        <v>44286</v>
      </c>
      <c r="G97" s="199" t="s">
        <v>80</v>
      </c>
      <c r="H97" s="201">
        <v>44286</v>
      </c>
      <c r="I97" s="129">
        <v>2333</v>
      </c>
    </row>
    <row r="98" spans="1:9" s="197" customFormat="1" ht="17.25" customHeight="1" x14ac:dyDescent="0.25">
      <c r="A98" s="206">
        <v>91</v>
      </c>
      <c r="B98" s="208" t="s">
        <v>314</v>
      </c>
      <c r="C98" s="199" t="s">
        <v>100</v>
      </c>
      <c r="D98" s="199" t="s">
        <v>87</v>
      </c>
      <c r="E98" s="199">
        <v>5162305</v>
      </c>
      <c r="F98" s="201">
        <v>44292</v>
      </c>
      <c r="G98" s="199" t="s">
        <v>101</v>
      </c>
      <c r="H98" s="201">
        <v>44286</v>
      </c>
      <c r="I98" s="203">
        <v>457.96</v>
      </c>
    </row>
    <row r="99" spans="1:9" s="197" customFormat="1" ht="17.25" customHeight="1" x14ac:dyDescent="0.25">
      <c r="A99" s="206">
        <v>92</v>
      </c>
      <c r="B99" s="205" t="s">
        <v>315</v>
      </c>
      <c r="C99" s="199" t="s">
        <v>100</v>
      </c>
      <c r="D99" s="199" t="s">
        <v>311</v>
      </c>
      <c r="E99" s="199">
        <v>5162305</v>
      </c>
      <c r="F99" s="201">
        <v>44292</v>
      </c>
      <c r="G99" s="199" t="s">
        <v>101</v>
      </c>
      <c r="H99" s="201">
        <v>44286</v>
      </c>
      <c r="I99" s="129">
        <v>480</v>
      </c>
    </row>
    <row r="100" spans="1:9" s="197" customFormat="1" ht="17.25" customHeight="1" x14ac:dyDescent="0.25">
      <c r="A100" s="206">
        <v>93</v>
      </c>
      <c r="B100" s="209" t="s">
        <v>316</v>
      </c>
      <c r="C100" s="199" t="s">
        <v>102</v>
      </c>
      <c r="D100" s="199" t="s">
        <v>87</v>
      </c>
      <c r="E100" s="199">
        <v>6040561</v>
      </c>
      <c r="F100" s="201">
        <v>44292</v>
      </c>
      <c r="G100" s="199" t="s">
        <v>103</v>
      </c>
      <c r="H100" s="201">
        <v>44285</v>
      </c>
      <c r="I100" s="202">
        <v>69.540000000000006</v>
      </c>
    </row>
    <row r="101" spans="1:9" s="197" customFormat="1" ht="17.25" customHeight="1" x14ac:dyDescent="0.25">
      <c r="A101" s="226" t="s">
        <v>81</v>
      </c>
      <c r="B101" s="227"/>
      <c r="C101" s="227"/>
      <c r="D101" s="227"/>
      <c r="E101" s="227"/>
      <c r="F101" s="227"/>
      <c r="G101" s="227"/>
      <c r="H101" s="228"/>
      <c r="I101" s="220">
        <f>SUM(I8:I100)</f>
        <v>121368.15999999996</v>
      </c>
    </row>
    <row r="102" spans="1:9" s="197" customFormat="1" ht="17.25" customHeight="1" x14ac:dyDescent="0.25">
      <c r="A102" s="223" t="s">
        <v>328</v>
      </c>
      <c r="B102" s="224"/>
      <c r="C102" s="224"/>
      <c r="D102" s="225"/>
      <c r="E102" s="223" t="s">
        <v>329</v>
      </c>
      <c r="F102" s="224"/>
      <c r="G102" s="224"/>
      <c r="H102" s="224"/>
      <c r="I102" s="225"/>
    </row>
    <row r="103" spans="1:9" s="197" customFormat="1" ht="17.25" customHeight="1" x14ac:dyDescent="0.25">
      <c r="A103" s="223" t="s">
        <v>89</v>
      </c>
      <c r="B103" s="224"/>
      <c r="C103" s="224"/>
      <c r="D103" s="225"/>
      <c r="E103" s="223" t="s">
        <v>89</v>
      </c>
      <c r="F103" s="224"/>
      <c r="G103" s="224"/>
      <c r="H103" s="224"/>
      <c r="I103" s="225"/>
    </row>
    <row r="104" spans="1:9" s="197" customFormat="1" ht="17.25" customHeight="1" x14ac:dyDescent="0.25"/>
    <row r="105" spans="1:9" s="197" customFormat="1" ht="17.25" customHeight="1" x14ac:dyDescent="0.25"/>
    <row r="106" spans="1:9" s="197" customFormat="1" ht="17.25" customHeight="1" x14ac:dyDescent="0.25"/>
    <row r="107" spans="1:9" s="197" customFormat="1" ht="17.25" customHeight="1" x14ac:dyDescent="0.25"/>
    <row r="108" spans="1:9" s="197" customFormat="1" ht="17.25" customHeight="1" x14ac:dyDescent="0.25"/>
    <row r="109" spans="1:9" s="197" customFormat="1" ht="17.25" customHeight="1" x14ac:dyDescent="0.25"/>
    <row r="110" spans="1:9" s="197" customFormat="1" ht="17.25" customHeight="1" x14ac:dyDescent="0.25"/>
    <row r="111" spans="1:9" s="197" customFormat="1" ht="17.25" customHeight="1" x14ac:dyDescent="0.25"/>
    <row r="112" spans="1:9" s="197" customFormat="1" ht="17.25" customHeight="1" x14ac:dyDescent="0.25"/>
    <row r="113" s="197" customFormat="1" ht="17.25" customHeight="1" x14ac:dyDescent="0.25"/>
    <row r="114" s="197" customFormat="1" ht="17.25" customHeight="1" x14ac:dyDescent="0.25"/>
    <row r="115" s="197" customFormat="1" ht="17.25" customHeight="1" x14ac:dyDescent="0.25"/>
    <row r="116" s="197" customFormat="1" ht="17.25" customHeight="1" x14ac:dyDescent="0.25"/>
    <row r="117" s="197" customFormat="1" ht="17.25" customHeight="1" x14ac:dyDescent="0.25"/>
    <row r="118" s="197" customFormat="1" ht="17.25" customHeight="1" x14ac:dyDescent="0.25"/>
    <row r="119" s="197" customFormat="1" ht="17.25" customHeight="1" x14ac:dyDescent="0.25"/>
    <row r="120" s="197" customFormat="1" ht="17.25" customHeight="1" x14ac:dyDescent="0.25"/>
    <row r="121" s="197" customFormat="1" ht="17.25" customHeight="1" x14ac:dyDescent="0.25"/>
    <row r="122" s="197" customFormat="1" ht="17.25" customHeight="1" x14ac:dyDescent="0.25"/>
    <row r="123" s="197" customFormat="1" ht="17.25" customHeight="1" x14ac:dyDescent="0.25"/>
    <row r="124" s="197" customFormat="1" ht="17.25" customHeight="1" x14ac:dyDescent="0.25"/>
    <row r="125" s="197" customFormat="1" ht="17.25" customHeight="1" x14ac:dyDescent="0.25"/>
    <row r="126" s="197" customFormat="1" ht="17.25" customHeight="1" x14ac:dyDescent="0.25"/>
    <row r="127" s="197" customFormat="1" ht="17.25" customHeight="1" x14ac:dyDescent="0.25"/>
    <row r="128" s="197" customFormat="1" ht="17.25" customHeight="1" x14ac:dyDescent="0.25"/>
    <row r="129" s="197" customFormat="1" ht="17.25" customHeight="1" x14ac:dyDescent="0.25"/>
    <row r="130" s="197" customFormat="1" ht="17.25" customHeight="1" x14ac:dyDescent="0.25"/>
    <row r="131" s="197" customFormat="1" ht="17.25" customHeight="1" x14ac:dyDescent="0.25"/>
    <row r="132" s="197" customFormat="1" ht="17.25" customHeight="1" x14ac:dyDescent="0.25"/>
    <row r="133" s="197" customFormat="1" ht="17.25" customHeight="1" x14ac:dyDescent="0.25"/>
    <row r="134" s="197" customFormat="1" ht="17.25" customHeight="1" x14ac:dyDescent="0.25"/>
    <row r="135" s="197" customFormat="1" ht="17.25" customHeight="1" x14ac:dyDescent="0.25"/>
    <row r="136" s="197" customFormat="1" ht="17.25" customHeight="1" x14ac:dyDescent="0.25"/>
    <row r="137" s="197" customFormat="1" ht="17.25" customHeight="1" x14ac:dyDescent="0.25"/>
    <row r="138" s="197" customFormat="1" ht="17.25" customHeight="1" x14ac:dyDescent="0.25"/>
    <row r="139" s="197" customFormat="1" ht="17.25" customHeight="1" x14ac:dyDescent="0.25"/>
    <row r="140" s="197" customFormat="1" ht="17.25" customHeight="1" x14ac:dyDescent="0.25"/>
    <row r="141" s="197" customFormat="1" ht="17.25" customHeight="1" x14ac:dyDescent="0.25"/>
    <row r="142" s="197" customFormat="1" ht="17.25" customHeight="1" x14ac:dyDescent="0.25"/>
    <row r="143" s="197" customFormat="1" ht="17.25" customHeight="1" x14ac:dyDescent="0.25"/>
    <row r="144" s="197" customFormat="1" ht="17.25" customHeight="1" x14ac:dyDescent="0.25"/>
    <row r="145" s="197" customFormat="1" ht="17.25" customHeight="1" x14ac:dyDescent="0.25"/>
    <row r="146" s="197" customFormat="1" ht="17.25" customHeight="1" x14ac:dyDescent="0.25"/>
    <row r="147" s="197" customFormat="1" ht="17.25" customHeight="1" x14ac:dyDescent="0.25"/>
    <row r="148" s="197" customFormat="1" ht="17.25" customHeight="1" x14ac:dyDescent="0.25"/>
    <row r="149" s="197" customFormat="1" ht="17.25" customHeight="1" x14ac:dyDescent="0.25"/>
    <row r="150" s="197" customFormat="1" ht="17.25" customHeight="1" x14ac:dyDescent="0.25"/>
    <row r="151" s="197" customFormat="1" ht="17.25" customHeight="1" x14ac:dyDescent="0.25"/>
    <row r="152" s="197" customFormat="1" ht="17.25" customHeight="1" x14ac:dyDescent="0.25"/>
    <row r="153" s="197" customFormat="1" ht="17.25" customHeight="1" x14ac:dyDescent="0.25"/>
    <row r="154" s="197" customFormat="1" ht="17.25" customHeight="1" x14ac:dyDescent="0.25"/>
    <row r="155" s="197" customFormat="1" ht="17.25" customHeight="1" x14ac:dyDescent="0.25"/>
    <row r="156" s="197" customFormat="1" ht="17.25" customHeight="1" x14ac:dyDescent="0.25"/>
    <row r="157" s="197" customFormat="1" ht="17.25" customHeight="1" x14ac:dyDescent="0.25"/>
    <row r="158" s="197" customFormat="1" ht="17.25" customHeight="1" x14ac:dyDescent="0.25"/>
    <row r="159" s="197" customFormat="1" ht="17.25" customHeight="1" x14ac:dyDescent="0.25"/>
    <row r="160" s="197" customFormat="1" ht="17.25" customHeight="1" x14ac:dyDescent="0.25"/>
    <row r="161" s="197" customFormat="1" ht="17.25" customHeight="1" x14ac:dyDescent="0.25"/>
    <row r="162" s="197" customFormat="1" ht="17.25" customHeight="1" x14ac:dyDescent="0.25"/>
    <row r="163" s="197" customFormat="1" ht="17.25" customHeight="1" x14ac:dyDescent="0.25"/>
    <row r="164" s="197" customFormat="1" ht="17.25" customHeight="1" x14ac:dyDescent="0.25"/>
    <row r="165" s="197" customFormat="1" ht="17.25" customHeight="1" x14ac:dyDescent="0.25"/>
    <row r="166" s="197" customFormat="1" ht="17.25" customHeight="1" x14ac:dyDescent="0.25"/>
    <row r="167" s="197" customFormat="1" ht="17.25" customHeight="1" x14ac:dyDescent="0.25"/>
    <row r="168" s="197" customFormat="1" ht="17.25" customHeight="1" x14ac:dyDescent="0.25"/>
    <row r="169" s="197" customFormat="1" ht="17.25" customHeight="1" x14ac:dyDescent="0.25"/>
    <row r="170" s="197" customFormat="1" ht="17.25" customHeight="1" x14ac:dyDescent="0.25"/>
    <row r="171" s="197" customFormat="1" ht="17.25" customHeight="1" x14ac:dyDescent="0.25"/>
    <row r="172" s="197" customFormat="1" ht="17.25" customHeight="1" x14ac:dyDescent="0.25"/>
    <row r="173" s="197" customFormat="1" ht="17.25" customHeight="1" x14ac:dyDescent="0.25"/>
    <row r="174" s="197" customFormat="1" ht="17.25" customHeight="1" x14ac:dyDescent="0.25"/>
    <row r="175" s="197" customFormat="1" ht="17.25" customHeight="1" x14ac:dyDescent="0.25"/>
    <row r="176" s="197" customFormat="1" ht="17.25" customHeight="1" x14ac:dyDescent="0.25"/>
    <row r="177" s="197" customFormat="1" ht="17.25" customHeight="1" x14ac:dyDescent="0.25"/>
    <row r="178" s="197" customFormat="1" ht="17.25" customHeight="1" x14ac:dyDescent="0.25"/>
    <row r="179" s="197" customFormat="1" ht="17.25" customHeight="1" x14ac:dyDescent="0.25"/>
    <row r="180" s="197" customFormat="1" ht="17.25" customHeight="1" x14ac:dyDescent="0.25"/>
    <row r="181" s="197" customFormat="1" ht="17.25" customHeight="1" x14ac:dyDescent="0.25"/>
    <row r="182" s="197" customFormat="1" ht="17.25" customHeight="1" x14ac:dyDescent="0.25"/>
    <row r="183" s="197" customFormat="1" ht="17.25" customHeight="1" x14ac:dyDescent="0.25"/>
    <row r="184" s="197" customFormat="1" ht="17.25" customHeight="1" x14ac:dyDescent="0.25"/>
    <row r="185" s="197" customFormat="1" ht="17.25" customHeight="1" x14ac:dyDescent="0.25"/>
    <row r="186" s="197" customFormat="1" ht="17.25" customHeight="1" x14ac:dyDescent="0.25"/>
    <row r="187" s="197" customFormat="1" ht="17.25" customHeight="1" x14ac:dyDescent="0.25"/>
    <row r="188" s="197" customFormat="1" ht="17.25" customHeight="1" x14ac:dyDescent="0.25"/>
    <row r="189" s="197" customFormat="1" ht="17.25" customHeight="1" x14ac:dyDescent="0.25"/>
    <row r="190" s="197" customFormat="1" ht="17.25" customHeight="1" x14ac:dyDescent="0.25"/>
    <row r="191" s="197" customFormat="1" ht="17.25" customHeight="1" x14ac:dyDescent="0.25"/>
    <row r="192" s="197" customFormat="1" ht="17.25" customHeight="1" x14ac:dyDescent="0.25"/>
    <row r="193" s="197" customFormat="1" ht="17.25" customHeight="1" x14ac:dyDescent="0.25"/>
    <row r="194" s="197" customFormat="1" ht="17.25" customHeight="1" x14ac:dyDescent="0.25"/>
    <row r="195" s="197" customFormat="1" ht="17.25" customHeight="1" x14ac:dyDescent="0.25"/>
    <row r="196" s="197" customFormat="1" ht="17.25" customHeight="1" x14ac:dyDescent="0.25"/>
    <row r="197" s="197" customFormat="1" ht="17.25" customHeight="1" x14ac:dyDescent="0.25"/>
    <row r="198" s="197" customFormat="1" ht="17.25" customHeight="1" x14ac:dyDescent="0.25"/>
    <row r="199" s="197" customFormat="1" ht="17.25" customHeight="1" x14ac:dyDescent="0.25"/>
    <row r="200" s="197" customFormat="1" ht="17.25" customHeight="1" x14ac:dyDescent="0.25"/>
    <row r="201" s="197" customFormat="1" ht="17.25" customHeight="1" x14ac:dyDescent="0.25"/>
    <row r="202" s="197" customFormat="1" ht="17.25" customHeight="1" x14ac:dyDescent="0.25"/>
    <row r="203" s="197" customFormat="1" ht="17.25" customHeight="1" x14ac:dyDescent="0.25"/>
    <row r="204" s="197" customFormat="1" ht="17.25" customHeight="1" x14ac:dyDescent="0.25"/>
    <row r="205" s="197" customFormat="1" ht="17.25" customHeight="1" x14ac:dyDescent="0.25"/>
    <row r="206" s="197" customFormat="1" ht="17.25" customHeight="1" x14ac:dyDescent="0.25"/>
    <row r="207" s="197" customFormat="1" ht="17.25" customHeight="1" x14ac:dyDescent="0.25"/>
    <row r="208" s="197" customFormat="1" ht="17.25" customHeight="1" x14ac:dyDescent="0.25"/>
    <row r="209" s="197" customFormat="1" ht="17.25" customHeight="1" x14ac:dyDescent="0.25"/>
    <row r="210" s="197" customFormat="1" ht="17.25" customHeight="1" x14ac:dyDescent="0.25"/>
    <row r="211" s="197" customFormat="1" ht="17.25" customHeight="1" x14ac:dyDescent="0.25"/>
    <row r="212" s="197" customFormat="1" ht="17.25" customHeight="1" x14ac:dyDescent="0.25"/>
    <row r="213" s="197" customFormat="1" ht="17.25" customHeight="1" x14ac:dyDescent="0.25"/>
    <row r="214" s="197" customFormat="1" ht="17.25" customHeight="1" x14ac:dyDescent="0.25"/>
    <row r="215" s="197" customFormat="1" ht="17.25" customHeight="1" x14ac:dyDescent="0.25"/>
    <row r="216" s="197" customFormat="1" ht="17.25" customHeight="1" x14ac:dyDescent="0.25"/>
    <row r="217" s="197" customFormat="1" ht="17.25" customHeight="1" x14ac:dyDescent="0.25"/>
    <row r="218" s="197" customFormat="1" ht="17.25" customHeight="1" x14ac:dyDescent="0.25"/>
    <row r="219" s="197" customFormat="1" ht="17.25" customHeight="1" x14ac:dyDescent="0.25"/>
    <row r="220" s="197" customFormat="1" ht="17.25" customHeight="1" x14ac:dyDescent="0.25"/>
    <row r="221" s="197" customFormat="1" ht="17.25" customHeight="1" x14ac:dyDescent="0.25"/>
    <row r="222" s="197" customFormat="1" ht="17.25" customHeight="1" x14ac:dyDescent="0.25"/>
    <row r="223" s="197" customFormat="1" ht="17.25" customHeight="1" x14ac:dyDescent="0.25"/>
    <row r="224" s="197" customFormat="1" ht="17.25" customHeight="1" x14ac:dyDescent="0.25"/>
    <row r="225" s="197" customFormat="1" ht="17.25" customHeight="1" x14ac:dyDescent="0.25"/>
    <row r="226" s="197" customFormat="1" ht="17.25" customHeight="1" x14ac:dyDescent="0.25"/>
    <row r="227" s="197" customFormat="1" ht="17.25" customHeight="1" x14ac:dyDescent="0.25"/>
    <row r="228" s="197" customFormat="1" ht="17.25" customHeight="1" x14ac:dyDescent="0.25"/>
    <row r="229" s="197" customFormat="1" ht="17.25" customHeight="1" x14ac:dyDescent="0.25"/>
    <row r="230" s="197" customFormat="1" ht="17.25" customHeight="1" x14ac:dyDescent="0.25"/>
    <row r="231" s="197" customFormat="1" ht="17.25" customHeight="1" x14ac:dyDescent="0.25"/>
    <row r="232" s="197" customFormat="1" ht="17.25" customHeight="1" x14ac:dyDescent="0.25"/>
    <row r="233" s="197" customFormat="1" ht="17.25" customHeight="1" x14ac:dyDescent="0.25"/>
    <row r="234" s="197" customFormat="1" ht="17.25" customHeight="1" x14ac:dyDescent="0.25"/>
    <row r="235" s="197" customFormat="1" ht="17.25" customHeight="1" x14ac:dyDescent="0.25"/>
    <row r="236" s="197" customFormat="1" ht="17.25" customHeight="1" x14ac:dyDescent="0.25"/>
    <row r="237" s="197" customFormat="1" ht="17.25" customHeight="1" x14ac:dyDescent="0.25"/>
    <row r="238" s="197" customFormat="1" ht="17.25" customHeight="1" x14ac:dyDescent="0.25"/>
    <row r="239" s="197" customFormat="1" ht="17.25" customHeight="1" x14ac:dyDescent="0.25"/>
    <row r="240" s="197" customFormat="1" ht="17.25" customHeight="1" x14ac:dyDescent="0.25"/>
    <row r="241" s="197" customFormat="1" ht="17.25" customHeight="1" x14ac:dyDescent="0.25"/>
    <row r="242" s="197" customFormat="1" ht="17.25" customHeight="1" x14ac:dyDescent="0.25"/>
    <row r="243" s="197" customFormat="1" ht="17.25" customHeight="1" x14ac:dyDescent="0.25"/>
    <row r="244" s="197" customFormat="1" ht="17.25" customHeight="1" x14ac:dyDescent="0.25"/>
    <row r="245" s="197" customFormat="1" ht="17.25" customHeight="1" x14ac:dyDescent="0.25"/>
    <row r="246" s="197" customFormat="1" ht="17.25" customHeight="1" x14ac:dyDescent="0.25"/>
    <row r="247" s="197" customFormat="1" ht="17.25" customHeight="1" x14ac:dyDescent="0.25"/>
    <row r="248" s="197" customFormat="1" ht="17.25" customHeight="1" x14ac:dyDescent="0.25"/>
    <row r="249" s="197" customFormat="1" ht="17.25" customHeight="1" x14ac:dyDescent="0.25"/>
    <row r="250" s="197" customFormat="1" ht="17.25" customHeight="1" x14ac:dyDescent="0.25"/>
    <row r="251" s="197" customFormat="1" ht="17.25" customHeight="1" x14ac:dyDescent="0.25"/>
    <row r="252" s="197" customFormat="1" ht="17.25" customHeight="1" x14ac:dyDescent="0.25"/>
    <row r="253" s="197" customFormat="1" ht="17.25" customHeight="1" x14ac:dyDescent="0.25"/>
    <row r="254" s="197" customFormat="1" ht="17.25" customHeight="1" x14ac:dyDescent="0.25"/>
    <row r="255" s="197" customFormat="1" ht="17.25" customHeight="1" x14ac:dyDescent="0.25"/>
    <row r="256" s="197" customFormat="1" ht="17.25" customHeight="1" x14ac:dyDescent="0.25"/>
    <row r="257" s="197" customFormat="1" ht="17.25" customHeight="1" x14ac:dyDescent="0.25"/>
    <row r="258" s="197" customFormat="1" ht="17.25" customHeight="1" x14ac:dyDescent="0.25"/>
    <row r="259" s="197" customFormat="1" ht="17.25" customHeight="1" x14ac:dyDescent="0.25"/>
    <row r="260" s="197" customFormat="1" ht="17.25" customHeight="1" x14ac:dyDescent="0.25"/>
    <row r="261" s="197" customFormat="1" ht="17.25" customHeight="1" x14ac:dyDescent="0.25"/>
    <row r="262" s="197" customFormat="1" ht="17.25" customHeight="1" x14ac:dyDescent="0.25"/>
    <row r="263" s="197" customFormat="1" ht="17.25" customHeight="1" x14ac:dyDescent="0.25"/>
    <row r="264" s="197" customFormat="1" ht="17.25" customHeight="1" x14ac:dyDescent="0.25"/>
    <row r="265" s="197" customFormat="1" ht="17.25" customHeight="1" x14ac:dyDescent="0.25"/>
    <row r="266" s="197" customFormat="1" ht="17.25" customHeight="1" x14ac:dyDescent="0.25"/>
    <row r="267" s="197" customFormat="1" ht="17.25" customHeight="1" x14ac:dyDescent="0.25"/>
    <row r="268" s="197" customFormat="1" ht="17.25" customHeight="1" x14ac:dyDescent="0.25"/>
    <row r="269" s="197" customFormat="1" ht="17.25" customHeight="1" x14ac:dyDescent="0.25"/>
    <row r="270" s="197" customFormat="1" ht="17.25" customHeight="1" x14ac:dyDescent="0.25"/>
    <row r="271" s="197" customFormat="1" ht="17.25" customHeight="1" x14ac:dyDescent="0.25"/>
    <row r="272" s="197" customFormat="1" ht="17.25" customHeight="1" x14ac:dyDescent="0.25"/>
    <row r="273" s="197" customFormat="1" ht="17.25" customHeight="1" x14ac:dyDescent="0.25"/>
    <row r="274" s="197" customFormat="1" ht="17.25" customHeight="1" x14ac:dyDescent="0.25"/>
    <row r="275" s="197" customFormat="1" ht="17.25" customHeight="1" x14ac:dyDescent="0.25"/>
    <row r="276" s="197" customFormat="1" ht="17.25" customHeight="1" x14ac:dyDescent="0.25"/>
    <row r="277" s="197" customFormat="1" ht="17.25" customHeight="1" x14ac:dyDescent="0.25"/>
    <row r="278" s="197" customFormat="1" ht="17.25" customHeight="1" x14ac:dyDescent="0.25"/>
    <row r="279" s="197" customFormat="1" ht="17.25" customHeight="1" x14ac:dyDescent="0.25"/>
    <row r="280" s="197" customFormat="1" ht="17.25" customHeight="1" x14ac:dyDescent="0.25"/>
    <row r="281" s="197" customFormat="1" ht="17.25" customHeight="1" x14ac:dyDescent="0.25"/>
    <row r="282" s="197" customFormat="1" ht="17.25" customHeight="1" x14ac:dyDescent="0.25"/>
    <row r="283" s="197" customFormat="1" ht="17.25" customHeight="1" x14ac:dyDescent="0.25"/>
    <row r="284" s="197" customFormat="1" ht="17.25" customHeight="1" x14ac:dyDescent="0.25"/>
    <row r="285" s="197" customFormat="1" ht="17.25" customHeight="1" x14ac:dyDescent="0.25"/>
    <row r="286" s="197" customFormat="1" ht="17.25" customHeight="1" x14ac:dyDescent="0.25"/>
    <row r="287" s="197" customFormat="1" ht="17.25" customHeight="1" x14ac:dyDescent="0.25"/>
    <row r="288" s="197" customFormat="1" ht="17.25" customHeight="1" x14ac:dyDescent="0.25"/>
    <row r="289" s="197" customFormat="1" ht="17.25" customHeight="1" x14ac:dyDescent="0.25"/>
    <row r="290" s="197" customFormat="1" ht="17.25" customHeight="1" x14ac:dyDescent="0.25"/>
    <row r="291" s="197" customFormat="1" ht="17.25" customHeight="1" x14ac:dyDescent="0.25"/>
    <row r="292" s="197" customFormat="1" ht="17.25" customHeight="1" x14ac:dyDescent="0.25"/>
    <row r="293" s="197" customFormat="1" ht="17.25" customHeight="1" x14ac:dyDescent="0.25"/>
    <row r="294" s="197" customFormat="1" ht="17.25" customHeight="1" x14ac:dyDescent="0.25"/>
    <row r="295" s="197" customFormat="1" ht="17.25" customHeight="1" x14ac:dyDescent="0.25"/>
    <row r="296" s="197" customFormat="1" ht="17.25" customHeight="1" x14ac:dyDescent="0.25"/>
    <row r="297" s="197" customFormat="1" ht="17.25" customHeight="1" x14ac:dyDescent="0.25"/>
    <row r="298" s="197" customFormat="1" ht="17.25" customHeight="1" x14ac:dyDescent="0.25"/>
    <row r="299" s="197" customFormat="1" ht="17.25" customHeight="1" x14ac:dyDescent="0.25"/>
    <row r="300" s="197" customFormat="1" ht="17.25" customHeight="1" x14ac:dyDescent="0.25"/>
    <row r="301" s="197" customFormat="1" ht="17.25" customHeight="1" x14ac:dyDescent="0.25"/>
    <row r="302" s="197" customFormat="1" ht="17.25" customHeight="1" x14ac:dyDescent="0.25"/>
    <row r="303" s="197" customFormat="1" ht="17.25" customHeight="1" x14ac:dyDescent="0.25"/>
    <row r="304" s="197" customFormat="1" ht="17.25" customHeight="1" x14ac:dyDescent="0.25"/>
    <row r="305" s="197" customFormat="1" ht="17.25" customHeight="1" x14ac:dyDescent="0.25"/>
    <row r="306" s="197" customFormat="1" ht="17.25" customHeight="1" x14ac:dyDescent="0.25"/>
    <row r="307" s="197" customFormat="1" ht="17.25" customHeight="1" x14ac:dyDescent="0.25"/>
    <row r="308" s="197" customFormat="1" ht="17.25" customHeight="1" x14ac:dyDescent="0.25"/>
    <row r="309" s="197" customFormat="1" ht="17.25" customHeight="1" x14ac:dyDescent="0.25"/>
    <row r="310" s="197" customFormat="1" ht="17.25" customHeight="1" x14ac:dyDescent="0.25"/>
    <row r="311" s="197" customFormat="1" ht="17.25" customHeight="1" x14ac:dyDescent="0.25"/>
    <row r="312" s="197" customFormat="1" ht="17.25" customHeight="1" x14ac:dyDescent="0.25"/>
    <row r="313" s="197" customFormat="1" ht="17.25" customHeight="1" x14ac:dyDescent="0.25"/>
    <row r="314" s="197" customFormat="1" ht="17.25" customHeight="1" x14ac:dyDescent="0.25"/>
    <row r="315" s="197" customFormat="1" ht="17.25" customHeight="1" x14ac:dyDescent="0.25"/>
    <row r="316" s="197" customFormat="1" ht="17.25" customHeight="1" x14ac:dyDescent="0.25"/>
    <row r="317" s="197" customFormat="1" ht="17.25" customHeight="1" x14ac:dyDescent="0.25"/>
    <row r="318" s="197" customFormat="1" ht="17.25" customHeight="1" x14ac:dyDescent="0.25"/>
    <row r="319" s="197" customFormat="1" ht="17.25" customHeight="1" x14ac:dyDescent="0.25"/>
    <row r="320" s="197" customFormat="1" ht="17.25" customHeight="1" x14ac:dyDescent="0.25"/>
    <row r="321" s="197" customFormat="1" ht="17.25" customHeight="1" x14ac:dyDescent="0.25"/>
    <row r="322" s="197" customFormat="1" ht="17.25" customHeight="1" x14ac:dyDescent="0.25"/>
    <row r="323" s="197" customFormat="1" ht="17.25" customHeight="1" x14ac:dyDescent="0.25"/>
    <row r="324" s="197" customFormat="1" ht="17.25" customHeight="1" x14ac:dyDescent="0.25"/>
    <row r="325" s="197" customFormat="1" ht="17.25" customHeight="1" x14ac:dyDescent="0.25"/>
    <row r="326" s="197" customFormat="1" ht="17.25" customHeight="1" x14ac:dyDescent="0.25"/>
    <row r="327" s="197" customFormat="1" ht="17.25" customHeight="1" x14ac:dyDescent="0.25"/>
    <row r="328" s="197" customFormat="1" ht="17.25" customHeight="1" x14ac:dyDescent="0.25"/>
    <row r="329" s="197" customFormat="1" ht="17.25" customHeight="1" x14ac:dyDescent="0.25"/>
    <row r="330" s="197" customFormat="1" ht="17.25" customHeight="1" x14ac:dyDescent="0.25"/>
    <row r="331" s="197" customFormat="1" ht="17.25" customHeight="1" x14ac:dyDescent="0.25"/>
    <row r="332" s="197" customFormat="1" ht="17.25" customHeight="1" x14ac:dyDescent="0.25"/>
    <row r="333" s="197" customFormat="1" ht="17.25" customHeight="1" x14ac:dyDescent="0.25"/>
    <row r="334" s="197" customFormat="1" ht="17.25" customHeight="1" x14ac:dyDescent="0.25"/>
    <row r="335" s="197" customFormat="1" ht="17.25" customHeight="1" x14ac:dyDescent="0.25"/>
    <row r="336" s="197" customFormat="1" ht="17.25" customHeight="1" x14ac:dyDescent="0.25"/>
    <row r="337" s="197" customFormat="1" ht="17.25" customHeight="1" x14ac:dyDescent="0.25"/>
    <row r="338" s="197" customFormat="1" ht="17.25" customHeight="1" x14ac:dyDescent="0.25"/>
    <row r="339" s="197" customFormat="1" ht="17.25" customHeight="1" x14ac:dyDescent="0.25"/>
    <row r="340" s="197" customFormat="1" ht="17.25" customHeight="1" x14ac:dyDescent="0.25"/>
    <row r="341" s="197" customFormat="1" ht="17.25" customHeight="1" x14ac:dyDescent="0.25"/>
    <row r="342" s="197" customFormat="1" ht="17.25" customHeight="1" x14ac:dyDescent="0.25"/>
    <row r="343" s="197" customFormat="1" ht="17.25" customHeight="1" x14ac:dyDescent="0.25"/>
    <row r="344" s="197" customFormat="1" ht="17.25" customHeight="1" x14ac:dyDescent="0.25"/>
    <row r="345" s="197" customFormat="1" ht="17.25" customHeight="1" x14ac:dyDescent="0.25"/>
    <row r="346" s="197" customFormat="1" ht="17.25" customHeight="1" x14ac:dyDescent="0.25"/>
    <row r="347" s="197" customFormat="1" ht="17.25" customHeight="1" x14ac:dyDescent="0.25"/>
    <row r="348" s="197" customFormat="1" ht="17.25" customHeight="1" x14ac:dyDescent="0.25"/>
    <row r="349" s="197" customFormat="1" ht="17.25" customHeight="1" x14ac:dyDescent="0.25"/>
    <row r="350" s="197" customFormat="1" ht="17.25" customHeight="1" x14ac:dyDescent="0.25"/>
    <row r="351" s="197" customFormat="1" ht="17.25" customHeight="1" x14ac:dyDescent="0.25"/>
    <row r="352" s="197" customFormat="1" ht="17.25" customHeight="1" x14ac:dyDescent="0.25"/>
    <row r="353" s="197" customFormat="1" ht="17.25" customHeight="1" x14ac:dyDescent="0.25"/>
    <row r="354" s="197" customFormat="1" ht="17.25" customHeight="1" x14ac:dyDescent="0.25"/>
    <row r="355" s="197" customFormat="1" ht="17.25" customHeight="1" x14ac:dyDescent="0.25"/>
    <row r="356" s="197" customFormat="1" ht="17.25" customHeight="1" x14ac:dyDescent="0.25"/>
    <row r="357" s="197" customFormat="1" ht="17.25" customHeight="1" x14ac:dyDescent="0.25"/>
    <row r="358" s="197" customFormat="1" ht="17.25" customHeight="1" x14ac:dyDescent="0.25"/>
    <row r="359" s="197" customFormat="1" ht="17.25" customHeight="1" x14ac:dyDescent="0.25"/>
    <row r="360" s="197" customFormat="1" ht="17.25" customHeight="1" x14ac:dyDescent="0.25"/>
    <row r="361" s="197" customFormat="1" ht="17.25" customHeight="1" x14ac:dyDescent="0.25"/>
    <row r="362" s="197" customFormat="1" ht="17.25" customHeight="1" x14ac:dyDescent="0.25"/>
    <row r="363" s="197" customFormat="1" ht="17.25" customHeight="1" x14ac:dyDescent="0.25"/>
    <row r="364" s="197" customFormat="1" ht="17.25" customHeight="1" x14ac:dyDescent="0.25"/>
    <row r="365" s="197" customFormat="1" ht="17.25" customHeight="1" x14ac:dyDescent="0.25"/>
    <row r="366" s="197" customFormat="1" ht="17.25" customHeight="1" x14ac:dyDescent="0.25"/>
    <row r="367" s="197" customFormat="1" ht="17.25" customHeight="1" x14ac:dyDescent="0.25"/>
    <row r="368" s="197" customFormat="1" ht="17.25" customHeight="1" x14ac:dyDescent="0.25"/>
    <row r="369" s="197" customFormat="1" ht="17.25" customHeight="1" x14ac:dyDescent="0.25"/>
    <row r="370" s="197" customFormat="1" ht="17.25" customHeight="1" x14ac:dyDescent="0.25"/>
    <row r="371" s="197" customFormat="1" ht="17.25" customHeight="1" x14ac:dyDescent="0.25"/>
    <row r="372" s="197" customFormat="1" ht="17.25" customHeight="1" x14ac:dyDescent="0.25"/>
    <row r="373" s="197" customFormat="1" ht="17.25" customHeight="1" x14ac:dyDescent="0.25"/>
    <row r="374" s="197" customFormat="1" ht="17.25" customHeight="1" x14ac:dyDescent="0.25"/>
    <row r="375" s="197" customFormat="1" ht="17.25" customHeight="1" x14ac:dyDescent="0.25"/>
    <row r="376" s="197" customFormat="1" ht="17.25" customHeight="1" x14ac:dyDescent="0.25"/>
    <row r="377" s="197" customFormat="1" ht="17.25" customHeight="1" x14ac:dyDescent="0.25"/>
    <row r="378" s="197" customFormat="1" ht="17.25" customHeight="1" x14ac:dyDescent="0.25"/>
    <row r="379" s="197" customFormat="1" ht="17.25" customHeight="1" x14ac:dyDescent="0.25"/>
    <row r="380" s="197" customFormat="1" ht="17.25" customHeight="1" x14ac:dyDescent="0.25"/>
    <row r="381" s="197" customFormat="1" ht="17.25" customHeight="1" x14ac:dyDescent="0.25"/>
    <row r="382" s="197" customFormat="1" ht="17.25" customHeight="1" x14ac:dyDescent="0.25"/>
    <row r="383" s="197" customFormat="1" ht="17.25" customHeight="1" x14ac:dyDescent="0.25"/>
    <row r="384" s="197" customFormat="1" ht="17.25" customHeight="1" x14ac:dyDescent="0.25"/>
    <row r="385" s="197" customFormat="1" ht="17.25" customHeight="1" x14ac:dyDescent="0.25"/>
    <row r="386" s="197" customFormat="1" ht="17.25" customHeight="1" x14ac:dyDescent="0.25"/>
    <row r="387" s="197" customFormat="1" ht="17.25" customHeight="1" x14ac:dyDescent="0.25"/>
    <row r="388" s="197" customFormat="1" ht="17.25" customHeight="1" x14ac:dyDescent="0.25"/>
    <row r="389" s="197" customFormat="1" ht="17.25" customHeight="1" x14ac:dyDescent="0.25"/>
    <row r="390" s="197" customFormat="1" ht="17.25" customHeight="1" x14ac:dyDescent="0.25"/>
    <row r="391" s="197" customFormat="1" ht="17.25" customHeight="1" x14ac:dyDescent="0.25"/>
    <row r="392" s="197" customFormat="1" ht="17.25" customHeight="1" x14ac:dyDescent="0.25"/>
    <row r="393" s="197" customFormat="1" ht="17.25" customHeight="1" x14ac:dyDescent="0.25"/>
    <row r="394" s="197" customFormat="1" ht="17.25" customHeight="1" x14ac:dyDescent="0.25"/>
    <row r="395" s="197" customFormat="1" ht="17.25" customHeight="1" x14ac:dyDescent="0.25"/>
    <row r="396" s="197" customFormat="1" ht="17.25" customHeight="1" x14ac:dyDescent="0.25"/>
    <row r="397" s="197" customFormat="1" ht="17.25" customHeight="1" x14ac:dyDescent="0.25"/>
    <row r="398" s="197" customFormat="1" ht="17.25" customHeight="1" x14ac:dyDescent="0.25"/>
    <row r="399" s="197" customFormat="1" ht="17.25" customHeight="1" x14ac:dyDescent="0.25"/>
    <row r="400" s="197" customFormat="1" ht="17.25" customHeight="1" x14ac:dyDescent="0.25"/>
    <row r="401" s="197" customFormat="1" ht="17.25" customHeight="1" x14ac:dyDescent="0.25"/>
    <row r="402" s="197" customFormat="1" ht="17.25" customHeight="1" x14ac:dyDescent="0.25"/>
    <row r="403" s="197" customFormat="1" ht="17.25" customHeight="1" x14ac:dyDescent="0.25"/>
    <row r="404" s="197" customFormat="1" ht="17.25" customHeight="1" x14ac:dyDescent="0.25"/>
    <row r="405" s="197" customFormat="1" ht="17.25" customHeight="1" x14ac:dyDescent="0.25"/>
    <row r="406" s="197" customFormat="1" ht="17.25" customHeight="1" x14ac:dyDescent="0.25"/>
    <row r="407" s="197" customFormat="1" ht="17.25" customHeight="1" x14ac:dyDescent="0.25"/>
    <row r="408" s="197" customFormat="1" ht="17.25" customHeight="1" x14ac:dyDescent="0.25"/>
    <row r="409" s="197" customFormat="1" ht="17.25" customHeight="1" x14ac:dyDescent="0.25"/>
    <row r="410" s="197" customFormat="1" ht="17.25" customHeight="1" x14ac:dyDescent="0.25"/>
    <row r="411" s="197" customFormat="1" ht="17.25" customHeight="1" x14ac:dyDescent="0.25"/>
    <row r="412" s="197" customFormat="1" ht="17.25" customHeight="1" x14ac:dyDescent="0.25"/>
    <row r="413" s="197" customFormat="1" ht="17.25" customHeight="1" x14ac:dyDescent="0.25"/>
    <row r="414" s="197" customFormat="1" ht="17.25" customHeight="1" x14ac:dyDescent="0.25"/>
    <row r="415" s="197" customFormat="1" ht="17.25" customHeight="1" x14ac:dyDescent="0.25"/>
    <row r="416" s="197" customFormat="1" ht="17.25" customHeight="1" x14ac:dyDescent="0.25"/>
    <row r="417" s="197" customFormat="1" ht="17.25" customHeight="1" x14ac:dyDescent="0.25"/>
    <row r="418" s="197" customFormat="1" ht="17.25" customHeight="1" x14ac:dyDescent="0.25"/>
    <row r="419" s="197" customFormat="1" ht="17.25" customHeight="1" x14ac:dyDescent="0.25"/>
    <row r="420" s="197" customFormat="1" ht="17.25" customHeight="1" x14ac:dyDescent="0.25"/>
    <row r="421" s="197" customFormat="1" ht="17.25" customHeight="1" x14ac:dyDescent="0.25"/>
    <row r="422" s="197" customFormat="1" ht="17.25" customHeight="1" x14ac:dyDescent="0.25"/>
    <row r="423" s="197" customFormat="1" ht="17.25" customHeight="1" x14ac:dyDescent="0.25"/>
    <row r="424" s="197" customFormat="1" ht="17.25" customHeight="1" x14ac:dyDescent="0.25"/>
    <row r="425" s="197" customFormat="1" ht="17.25" customHeight="1" x14ac:dyDescent="0.25"/>
    <row r="426" s="197" customFormat="1" ht="17.25" customHeight="1" x14ac:dyDescent="0.25"/>
    <row r="427" s="197" customFormat="1" ht="17.25" customHeight="1" x14ac:dyDescent="0.25"/>
    <row r="428" s="197" customFormat="1" ht="17.25" customHeight="1" x14ac:dyDescent="0.25"/>
    <row r="429" s="197" customFormat="1" ht="17.25" customHeight="1" x14ac:dyDescent="0.25"/>
    <row r="430" s="197" customFormat="1" ht="17.25" customHeight="1" x14ac:dyDescent="0.25"/>
    <row r="431" s="197" customFormat="1" ht="17.25" customHeight="1" x14ac:dyDescent="0.25"/>
    <row r="432" s="197" customFormat="1" ht="17.25" customHeight="1" x14ac:dyDescent="0.25"/>
    <row r="433" s="197" customFormat="1" ht="17.25" customHeight="1" x14ac:dyDescent="0.25"/>
    <row r="434" s="197" customFormat="1" ht="17.25" customHeight="1" x14ac:dyDescent="0.25"/>
    <row r="435" s="197" customFormat="1" ht="17.25" customHeight="1" x14ac:dyDescent="0.25"/>
    <row r="436" s="197" customFormat="1" ht="17.25" customHeight="1" x14ac:dyDescent="0.25"/>
    <row r="437" s="197" customFormat="1" ht="17.25" customHeight="1" x14ac:dyDescent="0.25"/>
    <row r="438" s="197" customFormat="1" ht="17.25" customHeight="1" x14ac:dyDescent="0.25"/>
    <row r="439" s="197" customFormat="1" ht="17.25" customHeight="1" x14ac:dyDescent="0.25"/>
    <row r="440" s="197" customFormat="1" ht="17.25" customHeight="1" x14ac:dyDescent="0.25"/>
    <row r="441" s="197" customFormat="1" ht="17.25" customHeight="1" x14ac:dyDescent="0.25"/>
    <row r="442" s="197" customFormat="1" ht="17.25" customHeight="1" x14ac:dyDescent="0.25"/>
    <row r="443" s="197" customFormat="1" ht="17.25" customHeight="1" x14ac:dyDescent="0.25"/>
    <row r="444" s="197" customFormat="1" ht="17.25" customHeight="1" x14ac:dyDescent="0.25"/>
    <row r="445" s="197" customFormat="1" ht="17.25" customHeight="1" x14ac:dyDescent="0.25"/>
    <row r="446" s="197" customFormat="1" ht="17.25" customHeight="1" x14ac:dyDescent="0.25"/>
    <row r="447" s="197" customFormat="1" ht="17.25" customHeight="1" x14ac:dyDescent="0.25"/>
    <row r="448" s="197" customFormat="1" ht="17.25" customHeight="1" x14ac:dyDescent="0.25"/>
    <row r="449" s="197" customFormat="1" ht="17.25" customHeight="1" x14ac:dyDescent="0.25"/>
    <row r="450" s="197" customFormat="1" ht="17.25" customHeight="1" x14ac:dyDescent="0.25"/>
    <row r="451" s="197" customFormat="1" ht="17.25" customHeight="1" x14ac:dyDescent="0.25"/>
    <row r="452" s="197" customFormat="1" ht="17.25" customHeight="1" x14ac:dyDescent="0.25"/>
    <row r="453" s="197" customFormat="1" ht="17.25" customHeight="1" x14ac:dyDescent="0.25"/>
    <row r="454" s="197" customFormat="1" ht="17.25" customHeight="1" x14ac:dyDescent="0.25"/>
    <row r="455" s="197" customFormat="1" ht="17.25" customHeight="1" x14ac:dyDescent="0.25"/>
    <row r="456" s="197" customFormat="1" ht="17.25" customHeight="1" x14ac:dyDescent="0.25"/>
    <row r="457" s="197" customFormat="1" ht="17.25" customHeight="1" x14ac:dyDescent="0.25"/>
    <row r="458" s="197" customFormat="1" ht="17.25" customHeight="1" x14ac:dyDescent="0.25"/>
    <row r="459" s="197" customFormat="1" ht="17.25" customHeight="1" x14ac:dyDescent="0.25"/>
    <row r="460" s="197" customFormat="1" ht="17.25" customHeight="1" x14ac:dyDescent="0.25"/>
    <row r="461" s="197" customFormat="1" ht="17.25" customHeight="1" x14ac:dyDescent="0.25"/>
    <row r="462" s="197" customFormat="1" ht="17.25" customHeight="1" x14ac:dyDescent="0.25"/>
    <row r="463" s="197" customFormat="1" ht="17.25" customHeight="1" x14ac:dyDescent="0.25"/>
    <row r="464" s="197" customFormat="1" ht="17.25" customHeight="1" x14ac:dyDescent="0.25"/>
    <row r="465" s="197" customFormat="1" ht="17.25" customHeight="1" x14ac:dyDescent="0.25"/>
    <row r="466" s="197" customFormat="1" ht="17.25" customHeight="1" x14ac:dyDescent="0.25"/>
    <row r="467" s="197" customFormat="1" ht="17.25" customHeight="1" x14ac:dyDescent="0.25"/>
    <row r="468" s="197" customFormat="1" ht="17.25" customHeight="1" x14ac:dyDescent="0.25"/>
    <row r="469" s="197" customFormat="1" ht="17.25" customHeight="1" x14ac:dyDescent="0.25"/>
    <row r="470" s="197" customFormat="1" ht="17.25" customHeight="1" x14ac:dyDescent="0.25"/>
    <row r="471" s="197" customFormat="1" ht="17.25" customHeight="1" x14ac:dyDescent="0.25"/>
    <row r="472" s="197" customFormat="1" ht="17.25" customHeight="1" x14ac:dyDescent="0.25"/>
    <row r="473" s="197" customFormat="1" ht="17.25" customHeight="1" x14ac:dyDescent="0.25"/>
    <row r="474" s="197" customFormat="1" ht="17.25" customHeight="1" x14ac:dyDescent="0.25"/>
    <row r="475" s="197" customFormat="1" ht="17.25" customHeight="1" x14ac:dyDescent="0.25"/>
    <row r="476" s="197" customFormat="1" ht="17.25" customHeight="1" x14ac:dyDescent="0.25"/>
    <row r="477" s="197" customFormat="1" ht="17.25" customHeight="1" x14ac:dyDescent="0.25"/>
    <row r="478" s="197" customFormat="1" ht="17.25" customHeight="1" x14ac:dyDescent="0.25"/>
    <row r="479" s="197" customFormat="1" ht="17.25" customHeight="1" x14ac:dyDescent="0.25"/>
    <row r="480" s="197" customFormat="1" ht="17.25" customHeight="1" x14ac:dyDescent="0.25"/>
    <row r="481" s="197" customFormat="1" ht="17.25" customHeight="1" x14ac:dyDescent="0.25"/>
    <row r="482" s="197" customFormat="1" ht="17.25" customHeight="1" x14ac:dyDescent="0.25"/>
    <row r="483" s="197" customFormat="1" ht="17.25" customHeight="1" x14ac:dyDescent="0.25"/>
    <row r="484" s="197" customFormat="1" ht="17.25" customHeight="1" x14ac:dyDescent="0.25"/>
    <row r="485" s="197" customFormat="1" ht="17.25" customHeight="1" x14ac:dyDescent="0.25"/>
    <row r="486" s="197" customFormat="1" ht="17.25" customHeight="1" x14ac:dyDescent="0.25"/>
    <row r="487" s="197" customFormat="1" ht="17.25" customHeight="1" x14ac:dyDescent="0.25"/>
    <row r="488" s="197" customFormat="1" ht="17.25" customHeight="1" x14ac:dyDescent="0.25"/>
    <row r="489" s="197" customFormat="1" ht="17.25" customHeight="1" x14ac:dyDescent="0.25"/>
    <row r="490" s="197" customFormat="1" ht="17.25" customHeight="1" x14ac:dyDescent="0.25"/>
    <row r="491" s="197" customFormat="1" ht="17.25" customHeight="1" x14ac:dyDescent="0.25"/>
    <row r="492" s="197" customFormat="1" ht="17.25" customHeight="1" x14ac:dyDescent="0.25"/>
    <row r="493" s="197" customFormat="1" ht="17.25" customHeight="1" x14ac:dyDescent="0.25"/>
    <row r="494" s="197" customFormat="1" ht="17.25" customHeight="1" x14ac:dyDescent="0.25"/>
    <row r="495" s="197" customFormat="1" ht="17.25" customHeight="1" x14ac:dyDescent="0.25"/>
    <row r="496" s="197" customFormat="1" ht="17.25" customHeight="1" x14ac:dyDescent="0.25"/>
    <row r="497" s="197" customFormat="1" ht="17.25" customHeight="1" x14ac:dyDescent="0.25"/>
    <row r="498" s="197" customFormat="1" ht="17.25" customHeight="1" x14ac:dyDescent="0.25"/>
    <row r="499" s="197" customFormat="1" ht="17.25" customHeight="1" x14ac:dyDescent="0.25"/>
    <row r="500" s="197" customFormat="1" ht="17.25" customHeight="1" x14ac:dyDescent="0.25"/>
    <row r="501" s="197" customFormat="1" ht="17.25" customHeight="1" x14ac:dyDescent="0.25"/>
    <row r="502" s="197" customFormat="1" ht="17.25" customHeight="1" x14ac:dyDescent="0.25"/>
    <row r="503" s="197" customFormat="1" ht="17.25" customHeight="1" x14ac:dyDescent="0.25"/>
    <row r="504" s="197" customFormat="1" ht="17.25" customHeight="1" x14ac:dyDescent="0.25"/>
    <row r="505" s="197" customFormat="1" ht="17.25" customHeight="1" x14ac:dyDescent="0.25"/>
    <row r="506" s="197" customFormat="1" ht="17.25" customHeight="1" x14ac:dyDescent="0.25"/>
    <row r="507" s="197" customFormat="1" ht="17.25" customHeight="1" x14ac:dyDescent="0.25"/>
    <row r="508" s="197" customFormat="1" ht="17.25" customHeight="1" x14ac:dyDescent="0.25"/>
    <row r="509" s="197" customFormat="1" ht="17.25" customHeight="1" x14ac:dyDescent="0.25"/>
    <row r="510" s="197" customFormat="1" ht="17.25" customHeight="1" x14ac:dyDescent="0.25"/>
    <row r="511" s="197" customFormat="1" ht="17.25" customHeight="1" x14ac:dyDescent="0.25"/>
    <row r="512" s="197" customFormat="1" ht="17.25" customHeight="1" x14ac:dyDescent="0.25"/>
    <row r="513" s="197" customFormat="1" ht="17.25" customHeight="1" x14ac:dyDescent="0.25"/>
    <row r="514" s="197" customFormat="1" ht="17.25" customHeight="1" x14ac:dyDescent="0.25"/>
    <row r="515" s="197" customFormat="1" ht="17.25" customHeight="1" x14ac:dyDescent="0.25"/>
    <row r="516" s="197" customFormat="1" ht="17.25" customHeight="1" x14ac:dyDescent="0.25"/>
    <row r="517" s="197" customFormat="1" ht="17.25" customHeight="1" x14ac:dyDescent="0.25"/>
    <row r="518" s="197" customFormat="1" ht="17.25" customHeight="1" x14ac:dyDescent="0.25"/>
    <row r="519" s="197" customFormat="1" ht="17.25" customHeight="1" x14ac:dyDescent="0.25"/>
    <row r="520" s="197" customFormat="1" ht="17.25" customHeight="1" x14ac:dyDescent="0.25"/>
    <row r="521" s="197" customFormat="1" ht="17.25" customHeight="1" x14ac:dyDescent="0.25"/>
    <row r="522" s="197" customFormat="1" ht="17.25" customHeight="1" x14ac:dyDescent="0.25"/>
    <row r="523" s="197" customFormat="1" ht="17.25" customHeight="1" x14ac:dyDescent="0.25"/>
    <row r="524" s="197" customFormat="1" ht="17.25" customHeight="1" x14ac:dyDescent="0.25"/>
    <row r="525" s="197" customFormat="1" ht="17.25" customHeight="1" x14ac:dyDescent="0.25"/>
    <row r="526" s="197" customFormat="1" ht="17.25" customHeight="1" x14ac:dyDescent="0.25"/>
    <row r="527" s="197" customFormat="1" ht="17.25" customHeight="1" x14ac:dyDescent="0.25"/>
    <row r="528" s="197" customFormat="1" ht="17.25" customHeight="1" x14ac:dyDescent="0.25"/>
    <row r="529" s="197" customFormat="1" ht="17.25" customHeight="1" x14ac:dyDescent="0.25"/>
    <row r="530" s="197" customFormat="1" ht="17.25" customHeight="1" x14ac:dyDescent="0.25"/>
    <row r="531" s="197" customFormat="1" ht="17.25" customHeight="1" x14ac:dyDescent="0.25"/>
    <row r="532" s="197" customFormat="1" ht="17.25" customHeight="1" x14ac:dyDescent="0.25"/>
    <row r="533" s="197" customFormat="1" ht="17.25" customHeight="1" x14ac:dyDescent="0.25"/>
    <row r="534" s="197" customFormat="1" ht="17.25" customHeight="1" x14ac:dyDescent="0.25"/>
    <row r="535" s="197" customFormat="1" ht="17.25" customHeight="1" x14ac:dyDescent="0.25"/>
    <row r="536" s="197" customFormat="1" ht="17.25" customHeight="1" x14ac:dyDescent="0.25"/>
    <row r="537" s="197" customFormat="1" ht="17.25" customHeight="1" x14ac:dyDescent="0.25"/>
    <row r="538" s="197" customFormat="1" ht="17.25" customHeight="1" x14ac:dyDescent="0.25"/>
    <row r="539" s="197" customFormat="1" ht="17.25" customHeight="1" x14ac:dyDescent="0.25"/>
    <row r="540" s="197" customFormat="1" ht="17.25" customHeight="1" x14ac:dyDescent="0.25"/>
    <row r="541" s="197" customFormat="1" ht="17.25" customHeight="1" x14ac:dyDescent="0.25"/>
    <row r="542" s="197" customFormat="1" ht="17.25" customHeight="1" x14ac:dyDescent="0.25"/>
    <row r="543" s="197" customFormat="1" ht="17.25" customHeight="1" x14ac:dyDescent="0.25"/>
    <row r="544" s="197" customFormat="1" ht="17.25" customHeight="1" x14ac:dyDescent="0.25"/>
    <row r="545" s="197" customFormat="1" ht="17.25" customHeight="1" x14ac:dyDescent="0.25"/>
    <row r="546" s="197" customFormat="1" ht="17.25" customHeight="1" x14ac:dyDescent="0.25"/>
    <row r="547" s="197" customFormat="1" ht="17.25" customHeight="1" x14ac:dyDescent="0.25"/>
    <row r="548" s="197" customFormat="1" ht="17.25" customHeight="1" x14ac:dyDescent="0.25"/>
    <row r="549" s="197" customFormat="1" ht="17.25" customHeight="1" x14ac:dyDescent="0.25"/>
    <row r="550" s="197" customFormat="1" ht="17.25" customHeight="1" x14ac:dyDescent="0.25"/>
    <row r="551" s="197" customFormat="1" ht="17.25" customHeight="1" x14ac:dyDescent="0.25"/>
    <row r="552" s="197" customFormat="1" ht="17.25" customHeight="1" x14ac:dyDescent="0.25"/>
    <row r="553" s="197" customFormat="1" ht="17.25" customHeight="1" x14ac:dyDescent="0.25"/>
    <row r="554" s="197" customFormat="1" ht="17.25" customHeight="1" x14ac:dyDescent="0.25"/>
    <row r="555" s="197" customFormat="1" ht="17.25" customHeight="1" x14ac:dyDescent="0.25"/>
    <row r="556" s="197" customFormat="1" ht="17.25" customHeight="1" x14ac:dyDescent="0.25"/>
    <row r="557" s="197" customFormat="1" ht="17.25" customHeight="1" x14ac:dyDescent="0.25"/>
    <row r="558" s="197" customFormat="1" ht="17.25" customHeight="1" x14ac:dyDescent="0.25"/>
    <row r="559" s="197" customFormat="1" ht="17.25" customHeight="1" x14ac:dyDescent="0.25"/>
    <row r="560" s="197" customFormat="1" ht="17.25" customHeight="1" x14ac:dyDescent="0.25"/>
    <row r="561" s="197" customFormat="1" ht="17.25" customHeight="1" x14ac:dyDescent="0.25"/>
    <row r="562" s="197" customFormat="1" ht="17.25" customHeight="1" x14ac:dyDescent="0.25"/>
    <row r="563" s="197" customFormat="1" ht="17.25" customHeight="1" x14ac:dyDescent="0.25"/>
    <row r="564" s="197" customFormat="1" ht="17.25" customHeight="1" x14ac:dyDescent="0.25"/>
    <row r="565" s="197" customFormat="1" ht="17.25" customHeight="1" x14ac:dyDescent="0.25"/>
    <row r="566" s="197" customFormat="1" ht="17.25" customHeight="1" x14ac:dyDescent="0.25"/>
    <row r="567" s="197" customFormat="1" ht="17.25" customHeight="1" x14ac:dyDescent="0.25"/>
    <row r="568" s="197" customFormat="1" ht="17.25" customHeight="1" x14ac:dyDescent="0.25"/>
    <row r="569" s="197" customFormat="1" ht="17.25" customHeight="1" x14ac:dyDescent="0.25"/>
    <row r="570" s="197" customFormat="1" ht="17.25" customHeight="1" x14ac:dyDescent="0.25"/>
    <row r="571" s="197" customFormat="1" ht="17.25" customHeight="1" x14ac:dyDescent="0.25"/>
    <row r="572" s="197" customFormat="1" ht="17.25" customHeight="1" x14ac:dyDescent="0.25"/>
    <row r="573" s="197" customFormat="1" ht="17.25" customHeight="1" x14ac:dyDescent="0.25"/>
    <row r="574" s="197" customFormat="1" ht="17.25" customHeight="1" x14ac:dyDescent="0.25"/>
    <row r="575" s="197" customFormat="1" ht="17.25" customHeight="1" x14ac:dyDescent="0.25"/>
    <row r="576" s="197" customFormat="1" ht="17.25" customHeight="1" x14ac:dyDescent="0.25"/>
    <row r="577" s="197" customFormat="1" ht="17.25" customHeight="1" x14ac:dyDescent="0.25"/>
    <row r="578" s="197" customFormat="1" ht="17.25" customHeight="1" x14ac:dyDescent="0.25"/>
    <row r="579" s="197" customFormat="1" ht="17.25" customHeight="1" x14ac:dyDescent="0.25"/>
    <row r="580" s="197" customFormat="1" ht="17.25" customHeight="1" x14ac:dyDescent="0.25"/>
    <row r="581" s="197" customFormat="1" ht="17.25" customHeight="1" x14ac:dyDescent="0.25"/>
    <row r="582" s="197" customFormat="1" ht="17.25" customHeight="1" x14ac:dyDescent="0.25"/>
    <row r="583" s="197" customFormat="1" ht="17.25" customHeight="1" x14ac:dyDescent="0.25"/>
    <row r="584" s="197" customFormat="1" ht="17.25" customHeight="1" x14ac:dyDescent="0.25"/>
    <row r="585" s="197" customFormat="1" ht="17.25" customHeight="1" x14ac:dyDescent="0.25"/>
    <row r="586" s="197" customFormat="1" ht="17.25" customHeight="1" x14ac:dyDescent="0.25"/>
    <row r="587" s="197" customFormat="1" ht="17.25" customHeight="1" x14ac:dyDescent="0.25"/>
    <row r="588" s="197" customFormat="1" ht="17.25" customHeight="1" x14ac:dyDescent="0.25"/>
    <row r="589" s="197" customFormat="1" ht="17.25" customHeight="1" x14ac:dyDescent="0.25"/>
    <row r="590" s="197" customFormat="1" ht="17.25" customHeight="1" x14ac:dyDescent="0.25"/>
    <row r="591" s="197" customFormat="1" ht="17.25" customHeight="1" x14ac:dyDescent="0.25"/>
    <row r="592" s="197" customFormat="1" ht="17.25" customHeight="1" x14ac:dyDescent="0.25"/>
    <row r="593" s="197" customFormat="1" ht="17.25" customHeight="1" x14ac:dyDescent="0.25"/>
    <row r="594" s="197" customFormat="1" ht="17.25" customHeight="1" x14ac:dyDescent="0.25"/>
    <row r="595" s="197" customFormat="1" ht="17.25" customHeight="1" x14ac:dyDescent="0.25"/>
    <row r="596" s="197" customFormat="1" ht="17.25" customHeight="1" x14ac:dyDescent="0.25"/>
    <row r="597" s="197" customFormat="1" ht="17.25" customHeight="1" x14ac:dyDescent="0.25"/>
    <row r="598" s="197" customFormat="1" ht="17.25" customHeight="1" x14ac:dyDescent="0.25"/>
    <row r="599" s="197" customFormat="1" ht="17.25" customHeight="1" x14ac:dyDescent="0.25"/>
    <row r="600" s="197" customFormat="1" ht="17.25" customHeight="1" x14ac:dyDescent="0.25"/>
    <row r="601" s="197" customFormat="1" ht="17.25" customHeight="1" x14ac:dyDescent="0.25"/>
    <row r="602" s="197" customFormat="1" ht="17.25" customHeight="1" x14ac:dyDescent="0.25"/>
    <row r="603" s="197" customFormat="1" ht="17.25" customHeight="1" x14ac:dyDescent="0.25"/>
    <row r="604" s="197" customFormat="1" ht="17.25" customHeight="1" x14ac:dyDescent="0.25"/>
    <row r="605" s="197" customFormat="1" ht="17.25" customHeight="1" x14ac:dyDescent="0.25"/>
    <row r="606" s="197" customFormat="1" ht="17.25" customHeight="1" x14ac:dyDescent="0.25"/>
    <row r="607" s="197" customFormat="1" ht="17.25" customHeight="1" x14ac:dyDescent="0.25"/>
    <row r="608" s="197" customFormat="1" ht="17.25" customHeight="1" x14ac:dyDescent="0.25"/>
    <row r="609" s="197" customFormat="1" ht="17.25" customHeight="1" x14ac:dyDescent="0.25"/>
    <row r="610" s="197" customFormat="1" ht="17.25" customHeight="1" x14ac:dyDescent="0.25"/>
    <row r="611" s="197" customFormat="1" ht="17.25" customHeight="1" x14ac:dyDescent="0.25"/>
    <row r="612" s="197" customFormat="1" ht="17.25" customHeight="1" x14ac:dyDescent="0.25"/>
    <row r="613" s="197" customFormat="1" ht="17.25" customHeight="1" x14ac:dyDescent="0.25"/>
    <row r="614" s="197" customFormat="1" ht="17.25" customHeight="1" x14ac:dyDescent="0.25"/>
    <row r="615" s="197" customFormat="1" ht="17.25" customHeight="1" x14ac:dyDescent="0.25"/>
    <row r="616" s="197" customFormat="1" ht="17.25" customHeight="1" x14ac:dyDescent="0.25"/>
    <row r="617" s="197" customFormat="1" ht="17.25" customHeight="1" x14ac:dyDescent="0.25"/>
    <row r="618" s="197" customFormat="1" ht="17.25" customHeight="1" x14ac:dyDescent="0.25"/>
    <row r="619" s="197" customFormat="1" ht="17.25" customHeight="1" x14ac:dyDescent="0.25"/>
    <row r="620" s="197" customFormat="1" ht="17.25" customHeight="1" x14ac:dyDescent="0.25"/>
    <row r="621" s="197" customFormat="1" ht="17.25" customHeight="1" x14ac:dyDescent="0.25"/>
    <row r="622" s="197" customFormat="1" ht="17.25" customHeight="1" x14ac:dyDescent="0.25"/>
    <row r="623" s="197" customFormat="1" ht="17.25" customHeight="1" x14ac:dyDescent="0.25"/>
    <row r="624" s="197" customFormat="1" ht="17.25" customHeight="1" x14ac:dyDescent="0.25"/>
    <row r="625" s="197" customFormat="1" ht="17.25" customHeight="1" x14ac:dyDescent="0.25"/>
    <row r="626" s="197" customFormat="1" ht="17.25" customHeight="1" x14ac:dyDescent="0.25"/>
    <row r="627" s="197" customFormat="1" ht="17.25" customHeight="1" x14ac:dyDescent="0.25"/>
    <row r="628" s="197" customFormat="1" ht="17.25" customHeight="1" x14ac:dyDescent="0.25"/>
    <row r="629" s="197" customFormat="1" ht="17.25" customHeight="1" x14ac:dyDescent="0.25"/>
    <row r="630" s="197" customFormat="1" ht="17.25" customHeight="1" x14ac:dyDescent="0.25"/>
    <row r="631" s="197" customFormat="1" ht="17.25" customHeight="1" x14ac:dyDescent="0.25"/>
    <row r="632" s="197" customFormat="1" ht="17.25" customHeight="1" x14ac:dyDescent="0.25"/>
    <row r="633" s="197" customFormat="1" ht="17.25" customHeight="1" x14ac:dyDescent="0.25"/>
    <row r="634" s="197" customFormat="1" ht="17.25" customHeight="1" x14ac:dyDescent="0.25"/>
    <row r="635" s="197" customFormat="1" ht="17.25" customHeight="1" x14ac:dyDescent="0.25"/>
    <row r="636" s="197" customFormat="1" ht="17.25" customHeight="1" x14ac:dyDescent="0.25"/>
    <row r="637" s="197" customFormat="1" ht="17.25" customHeight="1" x14ac:dyDescent="0.25"/>
    <row r="638" s="197" customFormat="1" ht="17.25" customHeight="1" x14ac:dyDescent="0.25"/>
    <row r="639" s="197" customFormat="1" ht="17.25" customHeight="1" x14ac:dyDescent="0.25"/>
    <row r="640" s="197" customFormat="1" ht="17.25" customHeight="1" x14ac:dyDescent="0.25"/>
    <row r="641" s="197" customFormat="1" ht="17.25" customHeight="1" x14ac:dyDescent="0.25"/>
    <row r="642" s="197" customFormat="1" ht="17.25" customHeight="1" x14ac:dyDescent="0.25"/>
    <row r="643" s="197" customFormat="1" ht="17.25" customHeight="1" x14ac:dyDescent="0.25"/>
    <row r="644" s="197" customFormat="1" ht="17.25" customHeight="1" x14ac:dyDescent="0.25"/>
    <row r="645" s="197" customFormat="1" ht="17.25" customHeight="1" x14ac:dyDescent="0.25"/>
    <row r="646" s="197" customFormat="1" ht="17.25" customHeight="1" x14ac:dyDescent="0.25"/>
    <row r="647" s="197" customFormat="1" ht="17.25" customHeight="1" x14ac:dyDescent="0.25"/>
    <row r="648" s="197" customFormat="1" ht="17.25" customHeight="1" x14ac:dyDescent="0.25"/>
    <row r="649" s="197" customFormat="1" ht="17.25" customHeight="1" x14ac:dyDescent="0.25"/>
    <row r="650" s="197" customFormat="1" ht="17.25" customHeight="1" x14ac:dyDescent="0.25"/>
    <row r="651" s="197" customFormat="1" ht="17.25" customHeight="1" x14ac:dyDescent="0.25"/>
    <row r="652" s="197" customFormat="1" ht="17.25" customHeight="1" x14ac:dyDescent="0.25"/>
    <row r="653" s="197" customFormat="1" ht="17.25" customHeight="1" x14ac:dyDescent="0.25"/>
    <row r="654" s="197" customFormat="1" ht="17.25" customHeight="1" x14ac:dyDescent="0.25"/>
    <row r="655" s="197" customFormat="1" ht="17.25" customHeight="1" x14ac:dyDescent="0.25"/>
    <row r="656" s="197" customFormat="1" ht="17.25" customHeight="1" x14ac:dyDescent="0.25"/>
    <row r="657" s="197" customFormat="1" ht="17.25" customHeight="1" x14ac:dyDescent="0.25"/>
    <row r="658" s="197" customFormat="1" ht="17.25" customHeight="1" x14ac:dyDescent="0.25"/>
    <row r="659" s="197" customFormat="1" ht="17.25" customHeight="1" x14ac:dyDescent="0.25"/>
    <row r="660" s="197" customFormat="1" ht="17.25" customHeight="1" x14ac:dyDescent="0.25"/>
    <row r="661" s="197" customFormat="1" ht="17.25" customHeight="1" x14ac:dyDescent="0.25"/>
    <row r="662" s="197" customFormat="1" ht="17.25" customHeight="1" x14ac:dyDescent="0.25"/>
    <row r="663" s="197" customFormat="1" ht="17.25" customHeight="1" x14ac:dyDescent="0.25"/>
    <row r="664" s="197" customFormat="1" ht="17.25" customHeight="1" x14ac:dyDescent="0.25"/>
    <row r="665" s="197" customFormat="1" ht="17.25" customHeight="1" x14ac:dyDescent="0.25"/>
    <row r="666" s="197" customFormat="1" ht="17.25" customHeight="1" x14ac:dyDescent="0.25"/>
    <row r="667" s="197" customFormat="1" ht="17.25" customHeight="1" x14ac:dyDescent="0.25"/>
    <row r="668" s="197" customFormat="1" ht="17.25" customHeight="1" x14ac:dyDescent="0.25"/>
    <row r="669" s="197" customFormat="1" ht="17.25" customHeight="1" x14ac:dyDescent="0.25"/>
    <row r="670" s="197" customFormat="1" ht="17.25" customHeight="1" x14ac:dyDescent="0.25"/>
    <row r="671" s="197" customFormat="1" ht="17.25" customHeight="1" x14ac:dyDescent="0.25"/>
    <row r="672" s="197" customFormat="1" ht="17.25" customHeight="1" x14ac:dyDescent="0.25"/>
    <row r="673" s="197" customFormat="1" ht="17.25" customHeight="1" x14ac:dyDescent="0.25"/>
    <row r="674" s="197" customFormat="1" ht="17.25" customHeight="1" x14ac:dyDescent="0.25"/>
    <row r="675" s="197" customFormat="1" ht="17.25" customHeight="1" x14ac:dyDescent="0.25"/>
    <row r="676" s="197" customFormat="1" ht="17.25" customHeight="1" x14ac:dyDescent="0.25"/>
    <row r="677" s="197" customFormat="1" ht="17.25" customHeight="1" x14ac:dyDescent="0.25"/>
    <row r="678" s="197" customFormat="1" ht="17.25" customHeight="1" x14ac:dyDescent="0.25"/>
    <row r="679" s="197" customFormat="1" ht="17.25" customHeight="1" x14ac:dyDescent="0.25"/>
    <row r="680" s="197" customFormat="1" ht="17.25" customHeight="1" x14ac:dyDescent="0.25"/>
    <row r="681" s="197" customFormat="1" ht="17.25" customHeight="1" x14ac:dyDescent="0.25"/>
    <row r="682" s="197" customFormat="1" ht="17.25" customHeight="1" x14ac:dyDescent="0.25"/>
    <row r="683" s="197" customFormat="1" ht="17.25" customHeight="1" x14ac:dyDescent="0.25"/>
    <row r="684" s="197" customFormat="1" ht="17.25" customHeight="1" x14ac:dyDescent="0.25"/>
    <row r="685" s="197" customFormat="1" ht="17.25" customHeight="1" x14ac:dyDescent="0.25"/>
    <row r="686" s="197" customFormat="1" ht="17.25" customHeight="1" x14ac:dyDescent="0.25"/>
    <row r="687" s="197" customFormat="1" ht="17.25" customHeight="1" x14ac:dyDescent="0.25"/>
    <row r="688" s="197" customFormat="1" ht="17.25" customHeight="1" x14ac:dyDescent="0.25"/>
    <row r="689" s="197" customFormat="1" ht="17.25" customHeight="1" x14ac:dyDescent="0.25"/>
    <row r="690" s="197" customFormat="1" ht="17.25" customHeight="1" x14ac:dyDescent="0.25"/>
    <row r="691" s="197" customFormat="1" ht="17.25" customHeight="1" x14ac:dyDescent="0.25"/>
    <row r="692" s="197" customFormat="1" ht="17.25" customHeight="1" x14ac:dyDescent="0.25"/>
    <row r="693" s="197" customFormat="1" ht="17.25" customHeight="1" x14ac:dyDescent="0.25"/>
    <row r="694" s="197" customFormat="1" ht="17.25" customHeight="1" x14ac:dyDescent="0.25"/>
    <row r="695" s="197" customFormat="1" ht="17.25" customHeight="1" x14ac:dyDescent="0.25"/>
    <row r="696" s="197" customFormat="1" ht="17.25" customHeight="1" x14ac:dyDescent="0.25"/>
    <row r="697" s="197" customFormat="1" ht="17.25" customHeight="1" x14ac:dyDescent="0.25"/>
    <row r="698" s="197" customFormat="1" ht="17.25" customHeight="1" x14ac:dyDescent="0.25"/>
    <row r="699" s="197" customFormat="1" ht="17.25" customHeight="1" x14ac:dyDescent="0.25"/>
    <row r="700" s="197" customFormat="1" ht="17.25" customHeight="1" x14ac:dyDescent="0.25"/>
    <row r="701" s="197" customFormat="1" ht="17.25" customHeight="1" x14ac:dyDescent="0.25"/>
    <row r="702" s="197" customFormat="1" ht="17.25" customHeight="1" x14ac:dyDescent="0.25"/>
    <row r="703" s="197" customFormat="1" ht="17.25" customHeight="1" x14ac:dyDescent="0.25"/>
    <row r="704" s="197" customFormat="1" ht="17.25" customHeight="1" x14ac:dyDescent="0.25"/>
    <row r="705" s="197" customFormat="1" ht="17.25" customHeight="1" x14ac:dyDescent="0.25"/>
    <row r="706" s="197" customFormat="1" ht="17.25" customHeight="1" x14ac:dyDescent="0.25"/>
    <row r="707" s="197" customFormat="1" ht="17.25" customHeight="1" x14ac:dyDescent="0.25"/>
    <row r="708" s="197" customFormat="1" ht="17.25" customHeight="1" x14ac:dyDescent="0.25"/>
    <row r="709" s="197" customFormat="1" ht="17.25" customHeight="1" x14ac:dyDescent="0.25"/>
    <row r="710" s="197" customFormat="1" ht="17.25" customHeight="1" x14ac:dyDescent="0.25"/>
    <row r="711" s="197" customFormat="1" ht="17.25" customHeight="1" x14ac:dyDescent="0.25"/>
    <row r="712" s="197" customFormat="1" ht="17.25" customHeight="1" x14ac:dyDescent="0.25"/>
    <row r="713" s="197" customFormat="1" ht="17.25" customHeight="1" x14ac:dyDescent="0.25"/>
    <row r="714" s="197" customFormat="1" ht="17.25" customHeight="1" x14ac:dyDescent="0.25"/>
    <row r="715" s="197" customFormat="1" ht="17.25" customHeight="1" x14ac:dyDescent="0.25"/>
    <row r="716" s="197" customFormat="1" ht="17.25" customHeight="1" x14ac:dyDescent="0.25"/>
    <row r="717" s="197" customFormat="1" ht="17.25" customHeight="1" x14ac:dyDescent="0.25"/>
    <row r="718" s="197" customFormat="1" ht="17.25" customHeight="1" x14ac:dyDescent="0.25"/>
    <row r="719" s="197" customFormat="1" ht="17.25" customHeight="1" x14ac:dyDescent="0.25"/>
    <row r="720" s="197" customFormat="1" ht="17.25" customHeight="1" x14ac:dyDescent="0.25"/>
    <row r="721" s="197" customFormat="1" ht="17.25" customHeight="1" x14ac:dyDescent="0.25"/>
    <row r="722" s="197" customFormat="1" ht="17.25" customHeight="1" x14ac:dyDescent="0.25"/>
    <row r="723" s="197" customFormat="1" ht="17.25" customHeight="1" x14ac:dyDescent="0.25"/>
    <row r="724" s="197" customFormat="1" ht="17.25" customHeight="1" x14ac:dyDescent="0.25"/>
    <row r="725" s="197" customFormat="1" ht="17.25" customHeight="1" x14ac:dyDescent="0.25"/>
    <row r="726" s="197" customFormat="1" ht="17.25" customHeight="1" x14ac:dyDescent="0.25"/>
    <row r="727" s="197" customFormat="1" ht="17.25" customHeight="1" x14ac:dyDescent="0.25"/>
    <row r="728" s="197" customFormat="1" ht="17.25" customHeight="1" x14ac:dyDescent="0.25"/>
    <row r="729" s="197" customFormat="1" ht="17.25" customHeight="1" x14ac:dyDescent="0.25"/>
    <row r="730" s="197" customFormat="1" ht="17.25" customHeight="1" x14ac:dyDescent="0.25"/>
    <row r="731" s="197" customFormat="1" ht="17.25" customHeight="1" x14ac:dyDescent="0.25"/>
    <row r="732" s="197" customFormat="1" ht="17.25" customHeight="1" x14ac:dyDescent="0.25"/>
    <row r="733" s="197" customFormat="1" ht="17.25" customHeight="1" x14ac:dyDescent="0.25"/>
    <row r="734" s="197" customFormat="1" ht="17.25" customHeight="1" x14ac:dyDescent="0.25"/>
    <row r="735" s="197" customFormat="1" ht="17.25" customHeight="1" x14ac:dyDescent="0.25"/>
    <row r="736" s="197" customFormat="1" ht="17.25" customHeight="1" x14ac:dyDescent="0.25"/>
    <row r="737" s="197" customFormat="1" ht="17.25" customHeight="1" x14ac:dyDescent="0.25"/>
    <row r="738" s="197" customFormat="1" ht="17.25" customHeight="1" x14ac:dyDescent="0.25"/>
    <row r="739" s="197" customFormat="1" ht="17.25" customHeight="1" x14ac:dyDescent="0.25"/>
    <row r="740" s="197" customFormat="1" ht="17.25" customHeight="1" x14ac:dyDescent="0.25"/>
    <row r="741" s="197" customFormat="1" ht="17.25" customHeight="1" x14ac:dyDescent="0.25"/>
    <row r="742" s="197" customFormat="1" ht="17.25" customHeight="1" x14ac:dyDescent="0.25"/>
    <row r="743" s="197" customFormat="1" ht="17.25" customHeight="1" x14ac:dyDescent="0.25"/>
    <row r="744" s="197" customFormat="1" ht="17.25" customHeight="1" x14ac:dyDescent="0.25"/>
    <row r="745" s="197" customFormat="1" ht="17.25" customHeight="1" x14ac:dyDescent="0.25"/>
    <row r="746" s="197" customFormat="1" ht="17.25" customHeight="1" x14ac:dyDescent="0.25"/>
    <row r="747" s="197" customFormat="1" ht="17.25" customHeight="1" x14ac:dyDescent="0.25"/>
    <row r="748" s="197" customFormat="1" ht="17.25" customHeight="1" x14ac:dyDescent="0.25"/>
    <row r="749" s="197" customFormat="1" ht="17.25" customHeight="1" x14ac:dyDescent="0.25"/>
    <row r="750" s="197" customFormat="1" ht="17.25" customHeight="1" x14ac:dyDescent="0.25"/>
    <row r="751" s="197" customFormat="1" ht="17.25" customHeight="1" x14ac:dyDescent="0.25"/>
    <row r="752" s="197" customFormat="1" ht="17.25" customHeight="1" x14ac:dyDescent="0.25"/>
    <row r="753" s="197" customFormat="1" ht="17.25" customHeight="1" x14ac:dyDescent="0.25"/>
    <row r="754" s="197" customFormat="1" ht="17.25" customHeight="1" x14ac:dyDescent="0.25"/>
    <row r="755" s="197" customFormat="1" ht="17.25" customHeight="1" x14ac:dyDescent="0.25"/>
    <row r="756" s="197" customFormat="1" ht="17.25" customHeight="1" x14ac:dyDescent="0.25"/>
    <row r="757" s="197" customFormat="1" ht="17.25" customHeight="1" x14ac:dyDescent="0.25"/>
    <row r="758" s="197" customFormat="1" ht="17.25" customHeight="1" x14ac:dyDescent="0.25"/>
    <row r="759" s="197" customFormat="1" ht="17.25" customHeight="1" x14ac:dyDescent="0.25"/>
    <row r="760" s="197" customFormat="1" ht="17.25" customHeight="1" x14ac:dyDescent="0.25"/>
    <row r="761" s="197" customFormat="1" ht="17.25" customHeight="1" x14ac:dyDescent="0.25"/>
    <row r="762" s="197" customFormat="1" ht="17.25" customHeight="1" x14ac:dyDescent="0.25"/>
    <row r="763" s="197" customFormat="1" ht="17.25" customHeight="1" x14ac:dyDescent="0.25"/>
    <row r="764" s="197" customFormat="1" ht="17.25" customHeight="1" x14ac:dyDescent="0.25"/>
    <row r="765" s="197" customFormat="1" ht="17.25" customHeight="1" x14ac:dyDescent="0.25"/>
    <row r="766" s="197" customFormat="1" ht="17.25" customHeight="1" x14ac:dyDescent="0.25"/>
    <row r="767" s="197" customFormat="1" ht="17.25" customHeight="1" x14ac:dyDescent="0.25"/>
    <row r="768" s="197" customFormat="1" ht="17.25" customHeight="1" x14ac:dyDescent="0.25"/>
    <row r="769" s="197" customFormat="1" ht="17.25" customHeight="1" x14ac:dyDescent="0.25"/>
    <row r="770" s="197" customFormat="1" ht="17.25" customHeight="1" x14ac:dyDescent="0.25"/>
    <row r="771" s="197" customFormat="1" ht="17.25" customHeight="1" x14ac:dyDescent="0.25"/>
    <row r="772" s="197" customFormat="1" ht="17.25" customHeight="1" x14ac:dyDescent="0.25"/>
    <row r="773" s="197" customFormat="1" ht="17.25" customHeight="1" x14ac:dyDescent="0.25"/>
    <row r="774" s="197" customFormat="1" ht="17.25" customHeight="1" x14ac:dyDescent="0.25"/>
    <row r="775" s="197" customFormat="1" ht="17.25" customHeight="1" x14ac:dyDescent="0.25"/>
    <row r="776" s="197" customFormat="1" ht="17.25" customHeight="1" x14ac:dyDescent="0.25"/>
    <row r="777" s="197" customFormat="1" ht="17.25" customHeight="1" x14ac:dyDescent="0.25"/>
    <row r="778" s="197" customFormat="1" ht="17.25" customHeight="1" x14ac:dyDescent="0.25"/>
    <row r="779" s="197" customFormat="1" ht="17.25" customHeight="1" x14ac:dyDescent="0.25"/>
    <row r="780" s="197" customFormat="1" ht="17.25" customHeight="1" x14ac:dyDescent="0.25"/>
    <row r="781" s="197" customFormat="1" ht="17.25" customHeight="1" x14ac:dyDescent="0.25"/>
    <row r="782" s="197" customFormat="1" ht="17.25" customHeight="1" x14ac:dyDescent="0.25"/>
    <row r="783" s="197" customFormat="1" ht="17.25" customHeight="1" x14ac:dyDescent="0.25"/>
    <row r="784" s="197" customFormat="1" ht="17.25" customHeight="1" x14ac:dyDescent="0.25"/>
    <row r="785" s="197" customFormat="1" ht="17.25" customHeight="1" x14ac:dyDescent="0.25"/>
    <row r="786" s="197" customFormat="1" ht="17.25" customHeight="1" x14ac:dyDescent="0.25"/>
    <row r="787" s="197" customFormat="1" ht="17.25" customHeight="1" x14ac:dyDescent="0.25"/>
    <row r="788" s="197" customFormat="1" ht="17.25" customHeight="1" x14ac:dyDescent="0.25"/>
    <row r="789" s="197" customFormat="1" ht="17.25" customHeight="1" x14ac:dyDescent="0.25"/>
    <row r="790" s="197" customFormat="1" ht="17.25" customHeight="1" x14ac:dyDescent="0.25"/>
    <row r="791" s="197" customFormat="1" ht="17.25" customHeight="1" x14ac:dyDescent="0.25"/>
    <row r="792" s="197" customFormat="1" ht="17.25" customHeight="1" x14ac:dyDescent="0.25"/>
    <row r="793" s="197" customFormat="1" ht="17.25" customHeight="1" x14ac:dyDescent="0.25"/>
    <row r="794" s="197" customFormat="1" ht="17.25" customHeight="1" x14ac:dyDescent="0.25"/>
    <row r="795" s="197" customFormat="1" ht="17.25" customHeight="1" x14ac:dyDescent="0.25"/>
    <row r="796" s="197" customFormat="1" ht="17.25" customHeight="1" x14ac:dyDescent="0.25"/>
    <row r="797" s="197" customFormat="1" ht="17.25" customHeight="1" x14ac:dyDescent="0.25"/>
    <row r="798" s="197" customFormat="1" ht="17.25" customHeight="1" x14ac:dyDescent="0.25"/>
    <row r="799" s="197" customFormat="1" ht="17.25" customHeight="1" x14ac:dyDescent="0.25"/>
    <row r="800" s="197" customFormat="1" ht="17.25" customHeight="1" x14ac:dyDescent="0.25"/>
    <row r="801" s="197" customFormat="1" ht="17.25" customHeight="1" x14ac:dyDescent="0.25"/>
    <row r="802" s="197" customFormat="1" ht="17.25" customHeight="1" x14ac:dyDescent="0.25"/>
    <row r="803" s="197" customFormat="1" ht="17.25" customHeight="1" x14ac:dyDescent="0.25"/>
    <row r="804" s="197" customFormat="1" ht="17.25" customHeight="1" x14ac:dyDescent="0.25"/>
    <row r="805" s="197" customFormat="1" ht="17.25" customHeight="1" x14ac:dyDescent="0.25"/>
    <row r="806" s="197" customFormat="1" ht="17.25" customHeight="1" x14ac:dyDescent="0.25"/>
    <row r="807" s="197" customFormat="1" ht="17.25" customHeight="1" x14ac:dyDescent="0.25"/>
    <row r="808" s="197" customFormat="1" ht="17.25" customHeight="1" x14ac:dyDescent="0.25"/>
    <row r="809" s="197" customFormat="1" ht="17.25" customHeight="1" x14ac:dyDescent="0.25"/>
    <row r="810" s="197" customFormat="1" ht="17.25" customHeight="1" x14ac:dyDescent="0.25"/>
    <row r="811" s="197" customFormat="1" ht="17.25" customHeight="1" x14ac:dyDescent="0.25"/>
    <row r="812" s="197" customFormat="1" ht="17.25" customHeight="1" x14ac:dyDescent="0.25"/>
    <row r="813" s="197" customFormat="1" ht="17.25" customHeight="1" x14ac:dyDescent="0.25"/>
    <row r="814" s="197" customFormat="1" ht="17.25" customHeight="1" x14ac:dyDescent="0.25"/>
    <row r="815" s="197" customFormat="1" ht="17.25" customHeight="1" x14ac:dyDescent="0.25"/>
    <row r="816" s="197" customFormat="1" ht="17.25" customHeight="1" x14ac:dyDescent="0.25"/>
    <row r="817" s="197" customFormat="1" ht="17.25" customHeight="1" x14ac:dyDescent="0.25"/>
    <row r="818" s="197" customFormat="1" ht="17.25" customHeight="1" x14ac:dyDescent="0.25"/>
    <row r="819" s="197" customFormat="1" ht="17.25" customHeight="1" x14ac:dyDescent="0.25"/>
    <row r="820" s="197" customFormat="1" ht="17.25" customHeight="1" x14ac:dyDescent="0.25"/>
    <row r="821" s="197" customFormat="1" ht="17.25" customHeight="1" x14ac:dyDescent="0.25"/>
    <row r="822" s="197" customFormat="1" ht="17.25" customHeight="1" x14ac:dyDescent="0.25"/>
    <row r="823" s="197" customFormat="1" ht="17.25" customHeight="1" x14ac:dyDescent="0.25"/>
    <row r="824" s="197" customFormat="1" ht="17.25" customHeight="1" x14ac:dyDescent="0.25"/>
    <row r="825" s="197" customFormat="1" ht="17.25" customHeight="1" x14ac:dyDescent="0.25"/>
    <row r="826" s="197" customFormat="1" ht="17.25" customHeight="1" x14ac:dyDescent="0.25"/>
    <row r="827" s="197" customFormat="1" ht="17.25" customHeight="1" x14ac:dyDescent="0.25"/>
    <row r="828" s="197" customFormat="1" ht="17.25" customHeight="1" x14ac:dyDescent="0.25"/>
    <row r="829" s="197" customFormat="1" ht="17.25" customHeight="1" x14ac:dyDescent="0.25"/>
    <row r="830" s="197" customFormat="1" ht="17.25" customHeight="1" x14ac:dyDescent="0.25"/>
    <row r="831" s="197" customFormat="1" ht="17.25" customHeight="1" x14ac:dyDescent="0.25"/>
    <row r="832" s="197" customFormat="1" ht="17.25" customHeight="1" x14ac:dyDescent="0.25"/>
    <row r="833" s="197" customFormat="1" ht="17.25" customHeight="1" x14ac:dyDescent="0.25"/>
    <row r="834" s="197" customFormat="1" ht="17.25" customHeight="1" x14ac:dyDescent="0.25"/>
    <row r="835" s="197" customFormat="1" ht="17.25" customHeight="1" x14ac:dyDescent="0.25"/>
    <row r="836" s="197" customFormat="1" ht="17.25" customHeight="1" x14ac:dyDescent="0.25"/>
    <row r="837" s="197" customFormat="1" ht="17.25" customHeight="1" x14ac:dyDescent="0.25"/>
    <row r="838" s="197" customFormat="1" ht="17.25" customHeight="1" x14ac:dyDescent="0.25"/>
    <row r="839" s="197" customFormat="1" ht="17.25" customHeight="1" x14ac:dyDescent="0.25"/>
    <row r="840" s="197" customFormat="1" ht="17.25" customHeight="1" x14ac:dyDescent="0.25"/>
    <row r="841" s="197" customFormat="1" ht="17.25" customHeight="1" x14ac:dyDescent="0.25"/>
    <row r="842" s="197" customFormat="1" ht="17.25" customHeight="1" x14ac:dyDescent="0.25"/>
    <row r="843" s="197" customFormat="1" ht="17.25" customHeight="1" x14ac:dyDescent="0.25"/>
    <row r="844" s="197" customFormat="1" ht="17.25" customHeight="1" x14ac:dyDescent="0.25"/>
    <row r="845" s="197" customFormat="1" ht="17.25" customHeight="1" x14ac:dyDescent="0.25"/>
    <row r="846" s="197" customFormat="1" ht="17.25" customHeight="1" x14ac:dyDescent="0.25"/>
    <row r="847" s="197" customFormat="1" ht="17.25" customHeight="1" x14ac:dyDescent="0.25"/>
    <row r="848" s="197" customFormat="1" ht="17.25" customHeight="1" x14ac:dyDescent="0.25"/>
    <row r="849" s="197" customFormat="1" ht="17.25" customHeight="1" x14ac:dyDescent="0.25"/>
    <row r="850" s="197" customFormat="1" ht="17.25" customHeight="1" x14ac:dyDescent="0.25"/>
    <row r="851" s="197" customFormat="1" ht="17.25" customHeight="1" x14ac:dyDescent="0.25"/>
    <row r="852" s="197" customFormat="1" ht="17.25" customHeight="1" x14ac:dyDescent="0.25"/>
    <row r="853" s="197" customFormat="1" ht="17.25" customHeight="1" x14ac:dyDescent="0.25"/>
    <row r="854" s="197" customFormat="1" ht="17.25" customHeight="1" x14ac:dyDescent="0.25"/>
    <row r="855" s="197" customFormat="1" ht="17.25" customHeight="1" x14ac:dyDescent="0.25"/>
    <row r="856" s="197" customFormat="1" ht="17.25" customHeight="1" x14ac:dyDescent="0.25"/>
    <row r="857" s="197" customFormat="1" ht="17.25" customHeight="1" x14ac:dyDescent="0.25"/>
    <row r="858" s="197" customFormat="1" ht="17.25" customHeight="1" x14ac:dyDescent="0.25"/>
    <row r="859" s="197" customFormat="1" ht="17.25" customHeight="1" x14ac:dyDescent="0.25"/>
    <row r="860" s="197" customFormat="1" ht="17.25" customHeight="1" x14ac:dyDescent="0.25"/>
    <row r="861" s="197" customFormat="1" ht="17.25" customHeight="1" x14ac:dyDescent="0.25"/>
    <row r="862" s="197" customFormat="1" ht="17.25" customHeight="1" x14ac:dyDescent="0.25"/>
    <row r="863" s="197" customFormat="1" ht="17.25" customHeight="1" x14ac:dyDescent="0.25"/>
    <row r="864" s="197" customFormat="1" ht="17.25" customHeight="1" x14ac:dyDescent="0.25"/>
    <row r="865" s="197" customFormat="1" ht="17.25" customHeight="1" x14ac:dyDescent="0.25"/>
    <row r="866" s="197" customFormat="1" ht="17.25" customHeight="1" x14ac:dyDescent="0.25"/>
    <row r="867" s="197" customFormat="1" ht="17.25" customHeight="1" x14ac:dyDescent="0.25"/>
    <row r="868" s="197" customFormat="1" ht="17.25" customHeight="1" x14ac:dyDescent="0.25"/>
    <row r="869" s="197" customFormat="1" ht="17.25" customHeight="1" x14ac:dyDescent="0.25"/>
    <row r="870" s="197" customFormat="1" ht="17.25" customHeight="1" x14ac:dyDescent="0.25"/>
    <row r="871" s="197" customFormat="1" ht="17.25" customHeight="1" x14ac:dyDescent="0.25"/>
    <row r="872" s="197" customFormat="1" ht="17.25" customHeight="1" x14ac:dyDescent="0.25"/>
    <row r="873" s="197" customFormat="1" ht="17.25" customHeight="1" x14ac:dyDescent="0.25"/>
    <row r="874" s="197" customFormat="1" ht="17.25" customHeight="1" x14ac:dyDescent="0.25"/>
    <row r="875" s="197" customFormat="1" ht="17.25" customHeight="1" x14ac:dyDescent="0.25"/>
    <row r="876" s="197" customFormat="1" ht="17.25" customHeight="1" x14ac:dyDescent="0.25"/>
    <row r="877" s="197" customFormat="1" ht="17.25" customHeight="1" x14ac:dyDescent="0.25"/>
    <row r="878" s="197" customFormat="1" ht="17.25" customHeight="1" x14ac:dyDescent="0.25"/>
    <row r="879" s="197" customFormat="1" ht="17.25" customHeight="1" x14ac:dyDescent="0.25"/>
    <row r="880" s="197" customFormat="1" ht="17.25" customHeight="1" x14ac:dyDescent="0.25"/>
    <row r="881" s="197" customFormat="1" ht="17.25" customHeight="1" x14ac:dyDescent="0.25"/>
    <row r="882" s="197" customFormat="1" ht="17.25" customHeight="1" x14ac:dyDescent="0.25"/>
    <row r="883" s="197" customFormat="1" ht="17.25" customHeight="1" x14ac:dyDescent="0.25"/>
    <row r="884" s="197" customFormat="1" ht="17.25" customHeight="1" x14ac:dyDescent="0.25"/>
    <row r="885" s="197" customFormat="1" ht="17.25" customHeight="1" x14ac:dyDescent="0.25"/>
    <row r="886" s="197" customFormat="1" ht="17.25" customHeight="1" x14ac:dyDescent="0.25"/>
    <row r="887" s="197" customFormat="1" ht="17.25" customHeight="1" x14ac:dyDescent="0.25"/>
  </sheetData>
  <autoFilter ref="A7:I103"/>
  <sortState ref="K93:K99">
    <sortCondition ref="K93"/>
  </sortState>
  <mergeCells count="9">
    <mergeCell ref="A103:D103"/>
    <mergeCell ref="E103:I103"/>
    <mergeCell ref="A101:H101"/>
    <mergeCell ref="A4:I4"/>
    <mergeCell ref="E5:I5"/>
    <mergeCell ref="E6:I6"/>
    <mergeCell ref="A5:D6"/>
    <mergeCell ref="A102:D102"/>
    <mergeCell ref="E102:I102"/>
  </mergeCells>
  <pageMargins left="0.511811024" right="0.511811024" top="0.78740157499999996" bottom="0.78740157499999996" header="0.31496062000000002" footer="0.31496062000000002"/>
  <pageSetup paperSize="9" orientation="landscape" r:id="rId1"/>
  <headerFooter>
    <oddHeader>&amp;L&amp;G
&amp;CALDEIAS INFANTIS SOS BRASIL
RUA PROFESSORA CACILDA PEDROSO Nº 600 - ALVORADA I
CEP. 69.048-340 - MANAUS/ AM</oddHeader>
    <oddFooter>Página &amp;P</oddFooter>
  </headerFooter>
  <legacy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T28"/>
  <sheetViews>
    <sheetView zoomScaleNormal="100" workbookViewId="0">
      <selection activeCell="L24" sqref="L24"/>
    </sheetView>
  </sheetViews>
  <sheetFormatPr defaultColWidth="9.140625" defaultRowHeight="15" x14ac:dyDescent="0.25"/>
  <cols>
    <col min="1" max="1" width="7.85546875" style="117" customWidth="1"/>
    <col min="2" max="2" width="43.42578125" style="117" customWidth="1"/>
    <col min="3" max="3" width="7.28515625" style="117" bestFit="1" customWidth="1"/>
    <col min="4" max="4" width="4.85546875" style="117" bestFit="1" customWidth="1"/>
    <col min="5" max="5" width="9.42578125" style="117" bestFit="1" customWidth="1"/>
    <col min="6" max="6" width="13.7109375" style="117" bestFit="1" customWidth="1"/>
    <col min="7" max="7" width="9.42578125" style="117" bestFit="1" customWidth="1"/>
    <col min="8" max="8" width="12" style="117" bestFit="1" customWidth="1"/>
    <col min="9" max="9" width="11.7109375" style="117" customWidth="1"/>
    <col min="10" max="10" width="14.140625" style="117" customWidth="1"/>
    <col min="11" max="11" width="10.28515625" customWidth="1"/>
    <col min="12" max="12" width="13.42578125" customWidth="1"/>
    <col min="13" max="20" width="8.85546875" customWidth="1"/>
    <col min="21" max="16384" width="9.140625" style="117"/>
  </cols>
  <sheetData>
    <row r="1" spans="1:11" x14ac:dyDescent="0.25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3"/>
    </row>
    <row r="2" spans="1:11" x14ac:dyDescent="0.25">
      <c r="A2" s="306" t="s">
        <v>126</v>
      </c>
      <c r="B2" s="306"/>
      <c r="C2" s="306"/>
      <c r="D2" s="306"/>
      <c r="E2" s="306"/>
      <c r="F2" s="306"/>
      <c r="G2" s="306"/>
      <c r="H2" s="306"/>
      <c r="I2" s="306"/>
      <c r="J2" s="306"/>
      <c r="K2" s="133"/>
    </row>
    <row r="3" spans="1:11" x14ac:dyDescent="0.25">
      <c r="A3" s="134" t="s">
        <v>127</v>
      </c>
      <c r="B3" s="308" t="s">
        <v>197</v>
      </c>
      <c r="C3" s="308"/>
      <c r="D3" s="308"/>
      <c r="E3" s="308"/>
      <c r="F3" s="308"/>
      <c r="G3" s="308"/>
      <c r="H3" s="308"/>
      <c r="I3" s="308"/>
      <c r="J3" s="308"/>
      <c r="K3" s="133"/>
    </row>
    <row r="4" spans="1:11" x14ac:dyDescent="0.25">
      <c r="A4" s="130" t="s">
        <v>129</v>
      </c>
      <c r="B4" s="147">
        <v>43998</v>
      </c>
      <c r="C4" s="318" t="s">
        <v>130</v>
      </c>
      <c r="D4" s="318"/>
      <c r="E4" s="318"/>
      <c r="F4" s="318"/>
      <c r="G4" s="318"/>
      <c r="H4" s="318" t="s">
        <v>199</v>
      </c>
      <c r="I4" s="318"/>
      <c r="J4" s="318"/>
      <c r="K4" s="133"/>
    </row>
    <row r="5" spans="1:11" ht="23.25" customHeight="1" x14ac:dyDescent="0.25">
      <c r="A5" s="131" t="s">
        <v>1</v>
      </c>
      <c r="B5" s="131" t="s">
        <v>132</v>
      </c>
      <c r="C5" s="325" t="s">
        <v>133</v>
      </c>
      <c r="D5" s="327"/>
      <c r="E5" s="326"/>
      <c r="F5" s="131" t="s">
        <v>134</v>
      </c>
      <c r="G5" s="325" t="s">
        <v>135</v>
      </c>
      <c r="H5" s="326"/>
      <c r="I5" s="114" t="s">
        <v>136</v>
      </c>
      <c r="J5" s="131" t="s">
        <v>137</v>
      </c>
      <c r="K5" s="133"/>
    </row>
    <row r="6" spans="1:11" x14ac:dyDescent="0.25">
      <c r="A6" s="135">
        <v>1</v>
      </c>
      <c r="B6" s="136" t="s">
        <v>140</v>
      </c>
      <c r="C6" s="335" t="s">
        <v>141</v>
      </c>
      <c r="D6" s="336"/>
      <c r="E6" s="337"/>
      <c r="F6" s="136" t="s">
        <v>181</v>
      </c>
      <c r="G6" s="335" t="s">
        <v>142</v>
      </c>
      <c r="H6" s="336"/>
      <c r="I6" s="136"/>
      <c r="J6" s="137"/>
      <c r="K6" s="133"/>
    </row>
    <row r="7" spans="1:11" x14ac:dyDescent="0.25">
      <c r="A7" s="135">
        <v>2</v>
      </c>
      <c r="B7" s="136" t="s">
        <v>200</v>
      </c>
      <c r="C7" s="335" t="s">
        <v>201</v>
      </c>
      <c r="D7" s="336"/>
      <c r="E7" s="337"/>
      <c r="F7" s="136" t="s">
        <v>202</v>
      </c>
      <c r="G7" s="335" t="s">
        <v>203</v>
      </c>
      <c r="H7" s="336"/>
      <c r="I7" s="138">
        <v>44008</v>
      </c>
      <c r="J7" s="137"/>
      <c r="K7" s="133"/>
    </row>
    <row r="8" spans="1:11" x14ac:dyDescent="0.25">
      <c r="A8" s="135">
        <v>3</v>
      </c>
      <c r="B8" s="139" t="s">
        <v>216</v>
      </c>
      <c r="C8" s="338" t="s">
        <v>217</v>
      </c>
      <c r="D8" s="339"/>
      <c r="E8" s="340"/>
      <c r="F8" s="140" t="s">
        <v>218</v>
      </c>
      <c r="G8" s="338" t="s">
        <v>219</v>
      </c>
      <c r="H8" s="340"/>
      <c r="I8" s="136"/>
      <c r="J8" s="137"/>
      <c r="K8" s="133"/>
    </row>
    <row r="9" spans="1:11" ht="9.9499999999999993" customHeight="1" x14ac:dyDescent="0.25">
      <c r="A9" s="341"/>
      <c r="B9" s="341"/>
      <c r="C9" s="341"/>
      <c r="D9" s="341"/>
      <c r="E9" s="341"/>
      <c r="F9" s="341"/>
      <c r="G9" s="341"/>
      <c r="H9" s="341"/>
      <c r="I9" s="341"/>
      <c r="J9" s="341"/>
      <c r="K9" s="133"/>
    </row>
    <row r="10" spans="1:11" x14ac:dyDescent="0.25">
      <c r="A10" s="321" t="s">
        <v>1</v>
      </c>
      <c r="B10" s="322" t="s">
        <v>143</v>
      </c>
      <c r="C10" s="321" t="s">
        <v>144</v>
      </c>
      <c r="D10" s="321" t="s">
        <v>145</v>
      </c>
      <c r="E10" s="321" t="s">
        <v>147</v>
      </c>
      <c r="F10" s="321"/>
      <c r="G10" s="325" t="s">
        <v>205</v>
      </c>
      <c r="H10" s="326"/>
      <c r="I10" s="321" t="s">
        <v>215</v>
      </c>
      <c r="J10" s="321"/>
      <c r="K10" s="133"/>
    </row>
    <row r="11" spans="1:11" ht="24" x14ac:dyDescent="0.25">
      <c r="A11" s="321"/>
      <c r="B11" s="322"/>
      <c r="C11" s="321"/>
      <c r="D11" s="321"/>
      <c r="E11" s="141" t="s">
        <v>149</v>
      </c>
      <c r="F11" s="141" t="s">
        <v>108</v>
      </c>
      <c r="G11" s="141" t="s">
        <v>149</v>
      </c>
      <c r="H11" s="141" t="s">
        <v>108</v>
      </c>
      <c r="I11" s="141" t="s">
        <v>149</v>
      </c>
      <c r="J11" s="141" t="s">
        <v>108</v>
      </c>
      <c r="K11" s="133"/>
    </row>
    <row r="12" spans="1:11" ht="16.5" customHeight="1" x14ac:dyDescent="0.25">
      <c r="A12" s="135">
        <v>1</v>
      </c>
      <c r="B12" s="142" t="s">
        <v>198</v>
      </c>
      <c r="C12" s="143" t="s">
        <v>151</v>
      </c>
      <c r="D12" s="144">
        <v>6</v>
      </c>
      <c r="E12" s="145">
        <v>79</v>
      </c>
      <c r="F12" s="146">
        <f>D12*E12</f>
        <v>474</v>
      </c>
      <c r="G12" s="145">
        <v>89.47</v>
      </c>
      <c r="H12" s="146">
        <f>G12*D12</f>
        <v>536.81999999999994</v>
      </c>
      <c r="I12" s="145">
        <v>117</v>
      </c>
      <c r="J12" s="146">
        <f>D12*I12</f>
        <v>702</v>
      </c>
      <c r="K12" s="133"/>
    </row>
    <row r="13" spans="1:11" x14ac:dyDescent="0.25">
      <c r="A13" s="342" t="s">
        <v>166</v>
      </c>
      <c r="B13" s="343"/>
      <c r="C13" s="343"/>
      <c r="D13" s="344"/>
      <c r="E13" s="345">
        <f>SUM(F12:F12)</f>
        <v>474</v>
      </c>
      <c r="F13" s="345"/>
      <c r="G13" s="345">
        <f>SUM(H12:H12)</f>
        <v>536.81999999999994</v>
      </c>
      <c r="H13" s="345"/>
      <c r="I13" s="345">
        <f>SUM(J12:J12)</f>
        <v>702</v>
      </c>
      <c r="J13" s="345"/>
      <c r="K13" s="133"/>
    </row>
    <row r="14" spans="1:11" ht="9.9499999999999993" customHeight="1" x14ac:dyDescent="0.25">
      <c r="A14" s="132"/>
      <c r="B14" s="132"/>
      <c r="C14" s="132"/>
      <c r="D14" s="132"/>
      <c r="E14" s="132"/>
      <c r="F14" s="132"/>
      <c r="G14" s="132"/>
      <c r="H14" s="132"/>
      <c r="I14" s="132"/>
      <c r="J14" s="132"/>
      <c r="K14" s="133"/>
    </row>
    <row r="15" spans="1:11" ht="11.25" customHeight="1" x14ac:dyDescent="0.25">
      <c r="A15" s="308" t="s">
        <v>167</v>
      </c>
      <c r="B15" s="308"/>
      <c r="C15" s="308"/>
      <c r="D15" s="308"/>
      <c r="E15" s="308"/>
      <c r="F15" s="308"/>
      <c r="G15" s="308"/>
      <c r="H15" s="308"/>
      <c r="I15" s="308"/>
      <c r="J15" s="308"/>
      <c r="K15" s="133"/>
    </row>
    <row r="16" spans="1:11" x14ac:dyDescent="0.25">
      <c r="A16" s="310" t="s">
        <v>168</v>
      </c>
      <c r="B16" s="310"/>
      <c r="C16" s="310"/>
      <c r="D16" s="310"/>
      <c r="E16" s="310"/>
      <c r="F16" s="318" t="s">
        <v>169</v>
      </c>
      <c r="G16" s="318"/>
      <c r="H16" s="318"/>
      <c r="I16" s="318"/>
      <c r="J16" s="318"/>
      <c r="K16" s="133"/>
    </row>
    <row r="17" spans="1:11" x14ac:dyDescent="0.25">
      <c r="A17" s="308" t="str">
        <f>B6</f>
        <v>EDIMAR ROGÉRIO BATISTA DA SILVA</v>
      </c>
      <c r="B17" s="308"/>
      <c r="C17" s="308"/>
      <c r="D17" s="308"/>
      <c r="E17" s="308"/>
      <c r="F17" s="347">
        <f>MIN(E13,G13,I13)</f>
        <v>474</v>
      </c>
      <c r="G17" s="348"/>
      <c r="H17" s="348"/>
      <c r="I17" s="348"/>
      <c r="J17" s="348"/>
      <c r="K17" s="133"/>
    </row>
    <row r="18" spans="1:11" ht="9.9499999999999993" customHeight="1" x14ac:dyDescent="0.25">
      <c r="A18" s="341"/>
      <c r="B18" s="341"/>
      <c r="C18" s="341"/>
      <c r="D18" s="341"/>
      <c r="E18" s="341"/>
      <c r="F18" s="341"/>
      <c r="G18" s="341"/>
      <c r="H18" s="341"/>
      <c r="I18" s="341"/>
      <c r="J18" s="341"/>
      <c r="K18" s="133"/>
    </row>
    <row r="19" spans="1:11" x14ac:dyDescent="0.25">
      <c r="A19" s="349" t="s">
        <v>170</v>
      </c>
      <c r="B19" s="350"/>
      <c r="C19" s="350"/>
      <c r="D19" s="350"/>
      <c r="E19" s="350"/>
      <c r="F19" s="350"/>
      <c r="G19" s="350"/>
      <c r="H19" s="350"/>
      <c r="I19" s="350"/>
      <c r="J19" s="351"/>
      <c r="K19" s="133"/>
    </row>
    <row r="20" spans="1:11" x14ac:dyDescent="0.25">
      <c r="A20" s="319" t="s">
        <v>171</v>
      </c>
      <c r="B20" s="319"/>
      <c r="C20" s="319"/>
      <c r="D20" s="319"/>
      <c r="E20" s="319"/>
      <c r="F20" s="320" t="s">
        <v>172</v>
      </c>
      <c r="G20" s="319"/>
      <c r="H20" s="319"/>
      <c r="I20" s="319"/>
      <c r="J20" s="319"/>
      <c r="K20" s="133"/>
    </row>
    <row r="21" spans="1:11" ht="18" customHeight="1" x14ac:dyDescent="0.25">
      <c r="A21" s="346" t="s">
        <v>91</v>
      </c>
      <c r="B21" s="346"/>
      <c r="C21" s="346"/>
      <c r="D21" s="346"/>
      <c r="E21" s="346"/>
      <c r="F21" s="346" t="s">
        <v>91</v>
      </c>
      <c r="G21" s="346"/>
      <c r="H21" s="346"/>
      <c r="I21" s="346"/>
      <c r="J21" s="346"/>
      <c r="K21" s="133"/>
    </row>
    <row r="22" spans="1:11" x14ac:dyDescent="0.25">
      <c r="A22" s="132"/>
      <c r="B22" s="132"/>
      <c r="C22" s="132"/>
      <c r="D22" s="132"/>
      <c r="E22" s="132"/>
      <c r="F22" s="132"/>
      <c r="G22" s="132"/>
      <c r="H22" s="132"/>
      <c r="I22" s="132"/>
      <c r="J22" s="132"/>
      <c r="K22" s="133"/>
    </row>
    <row r="23" spans="1:11" x14ac:dyDescent="0.25">
      <c r="A23" s="132"/>
      <c r="B23" s="132"/>
      <c r="C23" s="132"/>
      <c r="D23" s="132"/>
      <c r="E23" s="132"/>
      <c r="F23" s="132"/>
      <c r="G23" s="132"/>
      <c r="H23" s="132"/>
      <c r="I23" s="132"/>
      <c r="J23" s="132"/>
      <c r="K23" s="133"/>
    </row>
    <row r="24" spans="1:11" x14ac:dyDescent="0.25">
      <c r="A24" s="132"/>
      <c r="B24" s="132"/>
      <c r="C24" s="132"/>
      <c r="D24" s="132"/>
      <c r="E24" s="132"/>
      <c r="F24" s="132"/>
      <c r="G24" s="132"/>
      <c r="H24" s="132"/>
      <c r="I24" s="132"/>
      <c r="J24" s="132"/>
      <c r="K24" s="133"/>
    </row>
    <row r="25" spans="1:11" x14ac:dyDescent="0.25">
      <c r="A25" s="132"/>
      <c r="B25" s="132"/>
      <c r="C25" s="132"/>
      <c r="D25" s="132"/>
      <c r="E25" s="132"/>
      <c r="F25" s="132"/>
      <c r="G25" s="132"/>
      <c r="H25" s="132"/>
      <c r="I25" s="132"/>
      <c r="J25" s="132"/>
      <c r="K25" s="133"/>
    </row>
    <row r="26" spans="1:11" x14ac:dyDescent="0.25">
      <c r="A26" s="132"/>
      <c r="B26" s="132"/>
      <c r="C26" s="132"/>
      <c r="D26" s="132"/>
      <c r="E26" s="132"/>
      <c r="F26" s="132"/>
      <c r="G26" s="132"/>
      <c r="H26" s="132"/>
      <c r="I26" s="132"/>
      <c r="J26" s="132"/>
      <c r="K26" s="133"/>
    </row>
    <row r="27" spans="1:11" x14ac:dyDescent="0.25">
      <c r="A27" s="132"/>
      <c r="B27" s="132"/>
      <c r="C27" s="132"/>
      <c r="D27" s="132"/>
      <c r="E27" s="132"/>
      <c r="F27" s="132"/>
      <c r="G27" s="132"/>
      <c r="H27" s="132"/>
      <c r="I27" s="132"/>
      <c r="J27" s="132"/>
      <c r="K27" s="133"/>
    </row>
    <row r="28" spans="1:11" x14ac:dyDescent="0.25">
      <c r="A28" s="132"/>
      <c r="B28" s="132"/>
      <c r="C28" s="132"/>
      <c r="D28" s="132"/>
      <c r="E28" s="132"/>
      <c r="F28" s="132"/>
      <c r="G28" s="132"/>
      <c r="H28" s="132"/>
      <c r="I28" s="132"/>
      <c r="J28" s="132"/>
      <c r="K28" s="133"/>
    </row>
  </sheetData>
  <mergeCells count="35">
    <mergeCell ref="A21:E21"/>
    <mergeCell ref="F21:J21"/>
    <mergeCell ref="A17:E17"/>
    <mergeCell ref="F17:J17"/>
    <mergeCell ref="A18:J18"/>
    <mergeCell ref="A19:J19"/>
    <mergeCell ref="A20:E20"/>
    <mergeCell ref="F20:J20"/>
    <mergeCell ref="A16:E16"/>
    <mergeCell ref="F16:J16"/>
    <mergeCell ref="A9:J9"/>
    <mergeCell ref="A10:A11"/>
    <mergeCell ref="B10:B11"/>
    <mergeCell ref="C10:C11"/>
    <mergeCell ref="D10:D11"/>
    <mergeCell ref="E10:F10"/>
    <mergeCell ref="G10:H10"/>
    <mergeCell ref="I10:J10"/>
    <mergeCell ref="A13:D13"/>
    <mergeCell ref="E13:F13"/>
    <mergeCell ref="G13:H13"/>
    <mergeCell ref="I13:J13"/>
    <mergeCell ref="A15:J15"/>
    <mergeCell ref="C6:E6"/>
    <mergeCell ref="G6:H6"/>
    <mergeCell ref="C7:E7"/>
    <mergeCell ref="G7:H7"/>
    <mergeCell ref="C8:E8"/>
    <mergeCell ref="G8:H8"/>
    <mergeCell ref="A2:J2"/>
    <mergeCell ref="B3:J3"/>
    <mergeCell ref="C4:G4"/>
    <mergeCell ref="H4:J4"/>
    <mergeCell ref="C5:E5"/>
    <mergeCell ref="G5:H5"/>
  </mergeCells>
  <pageMargins left="0.511811024" right="0.511811024" top="0.78740157499999996" bottom="0.78740157499999996" header="0.31496062000000002" footer="0.31496062000000002"/>
  <pageSetup paperSize="9" orientation="landscape" r:id="rId1"/>
  <headerFooter>
    <oddHeader>&amp;L&amp;G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26"/>
  <sheetViews>
    <sheetView zoomScaleNormal="100" workbookViewId="0">
      <selection activeCell="H12" sqref="H12"/>
    </sheetView>
  </sheetViews>
  <sheetFormatPr defaultRowHeight="15" x14ac:dyDescent="0.25"/>
  <cols>
    <col min="1" max="1" width="10" style="66" customWidth="1"/>
    <col min="2" max="2" width="27.7109375" style="66" customWidth="1"/>
    <col min="3" max="3" width="9.140625" style="66"/>
    <col min="4" max="4" width="9.28515625" style="66" bestFit="1" customWidth="1"/>
    <col min="5" max="5" width="10.7109375" style="66" bestFit="1" customWidth="1"/>
    <col min="6" max="6" width="13.140625" style="66" customWidth="1"/>
    <col min="7" max="7" width="12.5703125" style="66" customWidth="1"/>
    <col min="8" max="8" width="12.42578125" style="66" customWidth="1"/>
    <col min="9" max="9" width="12" style="66" customWidth="1"/>
    <col min="10" max="11" width="13.140625" style="66" customWidth="1"/>
    <col min="12" max="12" width="16.5703125" style="66" customWidth="1"/>
    <col min="13" max="15" width="9.140625" style="66"/>
    <col min="16" max="17" width="11.85546875" style="66" customWidth="1"/>
    <col min="18" max="16384" width="9.140625" style="66"/>
  </cols>
  <sheetData>
    <row r="1" spans="1:12" x14ac:dyDescent="0.25">
      <c r="A1" s="117"/>
      <c r="B1" s="117"/>
      <c r="C1" s="117"/>
      <c r="D1" s="117"/>
      <c r="E1" s="117"/>
      <c r="F1" s="117"/>
      <c r="G1" s="117"/>
      <c r="H1" s="117"/>
      <c r="I1" s="117"/>
      <c r="J1" s="117"/>
    </row>
    <row r="2" spans="1:12" x14ac:dyDescent="0.25">
      <c r="A2" s="306" t="s">
        <v>126</v>
      </c>
      <c r="B2" s="306"/>
      <c r="C2" s="306"/>
      <c r="D2" s="306"/>
      <c r="E2" s="306"/>
      <c r="F2" s="306"/>
      <c r="G2" s="306"/>
      <c r="H2" s="306"/>
      <c r="I2" s="306"/>
      <c r="J2" s="306"/>
    </row>
    <row r="3" spans="1:12" x14ac:dyDescent="0.25">
      <c r="A3" s="103" t="s">
        <v>127</v>
      </c>
      <c r="B3" s="307" t="s">
        <v>277</v>
      </c>
      <c r="C3" s="307"/>
      <c r="D3" s="307"/>
      <c r="E3" s="307"/>
      <c r="F3" s="307"/>
      <c r="G3" s="307"/>
      <c r="H3" s="307"/>
      <c r="I3" s="307"/>
      <c r="J3" s="307"/>
    </row>
    <row r="4" spans="1:12" x14ac:dyDescent="0.25">
      <c r="A4" s="171" t="s">
        <v>129</v>
      </c>
      <c r="B4" s="105">
        <v>44256</v>
      </c>
      <c r="C4" s="307" t="s">
        <v>130</v>
      </c>
      <c r="D4" s="307"/>
      <c r="E4" s="307"/>
      <c r="F4" s="307"/>
      <c r="G4" s="307"/>
      <c r="H4" s="308" t="s">
        <v>278</v>
      </c>
      <c r="I4" s="308"/>
      <c r="J4" s="308"/>
    </row>
    <row r="5" spans="1:12" ht="23.25" customHeight="1" x14ac:dyDescent="0.25">
      <c r="A5" s="170" t="s">
        <v>1</v>
      </c>
      <c r="B5" s="170" t="s">
        <v>132</v>
      </c>
      <c r="C5" s="325" t="s">
        <v>133</v>
      </c>
      <c r="D5" s="327"/>
      <c r="E5" s="326"/>
      <c r="F5" s="170" t="s">
        <v>134</v>
      </c>
      <c r="G5" s="325" t="s">
        <v>135</v>
      </c>
      <c r="H5" s="326"/>
      <c r="I5" s="114" t="s">
        <v>136</v>
      </c>
      <c r="J5" s="170" t="s">
        <v>137</v>
      </c>
    </row>
    <row r="6" spans="1:12" ht="22.5" x14ac:dyDescent="0.25">
      <c r="A6" s="171">
        <v>1</v>
      </c>
      <c r="B6" s="178" t="s">
        <v>279</v>
      </c>
      <c r="C6" s="352" t="s">
        <v>280</v>
      </c>
      <c r="D6" s="353"/>
      <c r="E6" s="354"/>
      <c r="F6" s="172" t="s">
        <v>281</v>
      </c>
      <c r="G6" s="355" t="s">
        <v>282</v>
      </c>
      <c r="H6" s="356"/>
      <c r="I6" s="172"/>
      <c r="J6" s="173" t="s">
        <v>283</v>
      </c>
    </row>
    <row r="7" spans="1:12" ht="33.75" x14ac:dyDescent="0.25">
      <c r="A7" s="171">
        <v>2</v>
      </c>
      <c r="B7" s="172" t="s">
        <v>284</v>
      </c>
      <c r="C7" s="355" t="s">
        <v>285</v>
      </c>
      <c r="D7" s="356"/>
      <c r="E7" s="357"/>
      <c r="F7" s="172" t="s">
        <v>286</v>
      </c>
      <c r="G7" s="355" t="s">
        <v>287</v>
      </c>
      <c r="H7" s="356"/>
      <c r="I7" s="172"/>
      <c r="J7" s="173" t="s">
        <v>288</v>
      </c>
    </row>
    <row r="8" spans="1:12" ht="45" x14ac:dyDescent="0.25">
      <c r="A8" s="122">
        <v>3</v>
      </c>
      <c r="B8" s="172" t="s">
        <v>207</v>
      </c>
      <c r="C8" s="355" t="s">
        <v>141</v>
      </c>
      <c r="D8" s="356"/>
      <c r="E8" s="357"/>
      <c r="F8" s="172" t="s">
        <v>181</v>
      </c>
      <c r="G8" s="355" t="s">
        <v>289</v>
      </c>
      <c r="H8" s="356"/>
      <c r="I8" s="172"/>
      <c r="J8" s="173" t="s">
        <v>290</v>
      </c>
    </row>
    <row r="9" spans="1:12" ht="9.9499999999999993" customHeight="1" x14ac:dyDescent="0.25">
      <c r="A9" s="311"/>
      <c r="B9" s="311"/>
      <c r="C9" s="311"/>
      <c r="D9" s="311"/>
      <c r="E9" s="311"/>
      <c r="F9" s="311"/>
      <c r="G9" s="311"/>
      <c r="H9" s="311"/>
      <c r="I9" s="311"/>
      <c r="J9" s="311"/>
    </row>
    <row r="10" spans="1:12" x14ac:dyDescent="0.25">
      <c r="A10" s="321" t="s">
        <v>1</v>
      </c>
      <c r="B10" s="358" t="s">
        <v>291</v>
      </c>
      <c r="C10" s="321" t="s">
        <v>144</v>
      </c>
      <c r="D10" s="321" t="s">
        <v>145</v>
      </c>
      <c r="E10" s="326" t="s">
        <v>292</v>
      </c>
      <c r="F10" s="321"/>
      <c r="G10" s="321" t="s">
        <v>293</v>
      </c>
      <c r="H10" s="321"/>
      <c r="I10" s="321" t="s">
        <v>147</v>
      </c>
      <c r="J10" s="321"/>
    </row>
    <row r="11" spans="1:12" ht="24" x14ac:dyDescent="0.25">
      <c r="A11" s="321"/>
      <c r="B11" s="359"/>
      <c r="C11" s="360"/>
      <c r="D11" s="321"/>
      <c r="E11" s="180" t="s">
        <v>149</v>
      </c>
      <c r="F11" s="115" t="s">
        <v>108</v>
      </c>
      <c r="G11" s="116" t="s">
        <v>149</v>
      </c>
      <c r="H11" s="116" t="s">
        <v>108</v>
      </c>
      <c r="I11" s="115" t="s">
        <v>149</v>
      </c>
      <c r="J11" s="115" t="s">
        <v>108</v>
      </c>
    </row>
    <row r="12" spans="1:12" ht="16.5" customHeight="1" x14ac:dyDescent="0.25">
      <c r="A12" s="174">
        <v>1</v>
      </c>
      <c r="B12" s="175" t="s">
        <v>294</v>
      </c>
      <c r="C12" s="176" t="s">
        <v>144</v>
      </c>
      <c r="D12" s="181">
        <v>167</v>
      </c>
      <c r="E12" s="177">
        <v>2.99</v>
      </c>
      <c r="F12" s="121">
        <f>D12*E12</f>
        <v>499.33000000000004</v>
      </c>
      <c r="G12" s="118">
        <f>30/10</f>
        <v>3</v>
      </c>
      <c r="H12" s="120">
        <f>G12*D12</f>
        <v>501</v>
      </c>
      <c r="I12" s="109">
        <v>0</v>
      </c>
      <c r="J12" s="121">
        <f>I12*D12</f>
        <v>0</v>
      </c>
    </row>
    <row r="13" spans="1:12" x14ac:dyDescent="0.25">
      <c r="A13" s="174">
        <v>2</v>
      </c>
      <c r="B13" s="175" t="s">
        <v>295</v>
      </c>
      <c r="C13" s="176" t="s">
        <v>144</v>
      </c>
      <c r="D13" s="181">
        <v>26</v>
      </c>
      <c r="E13" s="177">
        <v>11.49</v>
      </c>
      <c r="F13" s="121">
        <f t="shared" ref="F13:F17" si="0">D13*E13</f>
        <v>298.74</v>
      </c>
      <c r="G13" s="118">
        <v>18</v>
      </c>
      <c r="H13" s="120">
        <f t="shared" ref="H13:H17" si="1">G13*D13</f>
        <v>468</v>
      </c>
      <c r="I13" s="109">
        <v>0</v>
      </c>
      <c r="J13" s="121">
        <f t="shared" ref="J13:J17" si="2">I13*D13</f>
        <v>0</v>
      </c>
    </row>
    <row r="14" spans="1:12" x14ac:dyDescent="0.25">
      <c r="A14" s="174">
        <v>3</v>
      </c>
      <c r="B14" s="175" t="s">
        <v>296</v>
      </c>
      <c r="C14" s="176" t="s">
        <v>144</v>
      </c>
      <c r="D14" s="181">
        <v>20</v>
      </c>
      <c r="E14" s="177">
        <f>30*0.49</f>
        <v>14.7</v>
      </c>
      <c r="F14" s="121">
        <f t="shared" si="0"/>
        <v>294</v>
      </c>
      <c r="G14" s="118">
        <v>15</v>
      </c>
      <c r="H14" s="120">
        <f>G14*10</f>
        <v>150</v>
      </c>
      <c r="I14" s="111">
        <v>15.5</v>
      </c>
      <c r="J14" s="121">
        <f t="shared" si="2"/>
        <v>310</v>
      </c>
    </row>
    <row r="15" spans="1:12" x14ac:dyDescent="0.25">
      <c r="A15" s="174">
        <v>4</v>
      </c>
      <c r="B15" s="175" t="s">
        <v>297</v>
      </c>
      <c r="C15" s="176" t="s">
        <v>144</v>
      </c>
      <c r="D15" s="181">
        <v>20</v>
      </c>
      <c r="E15" s="177">
        <v>4.3499999999999996</v>
      </c>
      <c r="F15" s="121">
        <f t="shared" si="0"/>
        <v>87</v>
      </c>
      <c r="G15" s="118">
        <v>4.8</v>
      </c>
      <c r="H15" s="120">
        <f t="shared" si="1"/>
        <v>96</v>
      </c>
      <c r="I15" s="109">
        <v>4.9000000000000004</v>
      </c>
      <c r="J15" s="121">
        <f t="shared" si="2"/>
        <v>98</v>
      </c>
      <c r="L15" s="66" t="s">
        <v>298</v>
      </c>
    </row>
    <row r="16" spans="1:12" x14ac:dyDescent="0.25">
      <c r="A16" s="174">
        <v>5</v>
      </c>
      <c r="B16" s="175" t="s">
        <v>299</v>
      </c>
      <c r="C16" s="176" t="s">
        <v>144</v>
      </c>
      <c r="D16" s="181">
        <v>49</v>
      </c>
      <c r="E16" s="177">
        <v>5.99</v>
      </c>
      <c r="F16" s="121">
        <f t="shared" si="0"/>
        <v>293.51</v>
      </c>
      <c r="G16" s="118">
        <v>7.3</v>
      </c>
      <c r="H16" s="120">
        <f t="shared" si="1"/>
        <v>357.7</v>
      </c>
      <c r="I16" s="109">
        <v>6.8</v>
      </c>
      <c r="J16" s="121">
        <f t="shared" si="2"/>
        <v>333.2</v>
      </c>
    </row>
    <row r="17" spans="1:10" x14ac:dyDescent="0.25">
      <c r="A17" s="174">
        <v>6</v>
      </c>
      <c r="B17" s="175" t="s">
        <v>300</v>
      </c>
      <c r="C17" s="176" t="s">
        <v>144</v>
      </c>
      <c r="D17" s="181">
        <v>23</v>
      </c>
      <c r="E17" s="177">
        <v>2.89</v>
      </c>
      <c r="F17" s="121">
        <f t="shared" si="0"/>
        <v>66.47</v>
      </c>
      <c r="G17" s="118">
        <v>3</v>
      </c>
      <c r="H17" s="120">
        <f t="shared" si="1"/>
        <v>69</v>
      </c>
      <c r="I17" s="109">
        <v>3.45</v>
      </c>
      <c r="J17" s="121">
        <f t="shared" si="2"/>
        <v>79.350000000000009</v>
      </c>
    </row>
    <row r="18" spans="1:10" x14ac:dyDescent="0.25">
      <c r="A18" s="312" t="s">
        <v>166</v>
      </c>
      <c r="B18" s="313"/>
      <c r="C18" s="313"/>
      <c r="D18" s="361"/>
      <c r="E18" s="315">
        <f>SUM(F12:F17)</f>
        <v>1539.0500000000002</v>
      </c>
      <c r="F18" s="315"/>
      <c r="G18" s="153"/>
      <c r="H18" s="154">
        <f>SUM(H12:H17)</f>
        <v>1641.7</v>
      </c>
      <c r="I18" s="148"/>
      <c r="J18" s="149">
        <f>SUM(J12:J17)</f>
        <v>820.55000000000007</v>
      </c>
    </row>
    <row r="19" spans="1:10" x14ac:dyDescent="0.25">
      <c r="A19" s="117"/>
      <c r="B19" s="117"/>
      <c r="C19" s="117"/>
      <c r="D19" s="117"/>
      <c r="E19" s="117"/>
      <c r="F19" s="117"/>
      <c r="G19" s="117"/>
      <c r="H19" s="117"/>
      <c r="I19" s="117"/>
      <c r="J19" s="117"/>
    </row>
    <row r="20" spans="1:10" x14ac:dyDescent="0.25">
      <c r="A20" s="307" t="s">
        <v>167</v>
      </c>
      <c r="B20" s="307"/>
      <c r="C20" s="307"/>
      <c r="D20" s="307"/>
      <c r="E20" s="307"/>
      <c r="F20" s="307"/>
      <c r="G20" s="307"/>
      <c r="H20" s="307"/>
      <c r="I20" s="307"/>
      <c r="J20" s="307"/>
    </row>
    <row r="21" spans="1:10" ht="18" customHeight="1" x14ac:dyDescent="0.25">
      <c r="A21" s="310" t="s">
        <v>168</v>
      </c>
      <c r="B21" s="310"/>
      <c r="C21" s="310"/>
      <c r="D21" s="310"/>
      <c r="E21" s="310"/>
      <c r="F21" s="318" t="s">
        <v>169</v>
      </c>
      <c r="G21" s="318"/>
      <c r="H21" s="318"/>
      <c r="I21" s="318"/>
      <c r="J21" s="318"/>
    </row>
    <row r="22" spans="1:10" x14ac:dyDescent="0.25">
      <c r="A22" s="307" t="str">
        <f>E10</f>
        <v>TOYODA</v>
      </c>
      <c r="B22" s="307"/>
      <c r="C22" s="307"/>
      <c r="D22" s="307"/>
      <c r="E22" s="307"/>
      <c r="F22" s="309">
        <f>E18</f>
        <v>1539.0500000000002</v>
      </c>
      <c r="G22" s="310"/>
      <c r="H22" s="310"/>
      <c r="I22" s="310"/>
      <c r="J22" s="310"/>
    </row>
    <row r="23" spans="1:10" x14ac:dyDescent="0.25">
      <c r="A23" s="311"/>
      <c r="B23" s="311"/>
      <c r="C23" s="311"/>
      <c r="D23" s="311"/>
      <c r="E23" s="311"/>
      <c r="F23" s="311"/>
      <c r="G23" s="311"/>
      <c r="H23" s="311"/>
      <c r="I23" s="311"/>
      <c r="J23" s="311"/>
    </row>
    <row r="24" spans="1:10" x14ac:dyDescent="0.25">
      <c r="A24" s="331" t="s">
        <v>170</v>
      </c>
      <c r="B24" s="332"/>
      <c r="C24" s="332"/>
      <c r="D24" s="332"/>
      <c r="E24" s="332"/>
      <c r="F24" s="332"/>
      <c r="G24" s="332"/>
      <c r="H24" s="332"/>
      <c r="I24" s="332"/>
      <c r="J24" s="333"/>
    </row>
    <row r="25" spans="1:10" x14ac:dyDescent="0.25">
      <c r="A25" s="319" t="s">
        <v>171</v>
      </c>
      <c r="B25" s="319"/>
      <c r="C25" s="319"/>
      <c r="D25" s="319"/>
      <c r="E25" s="319"/>
      <c r="F25" s="320" t="s">
        <v>301</v>
      </c>
      <c r="G25" s="319"/>
      <c r="H25" s="319"/>
      <c r="I25" s="319"/>
      <c r="J25" s="319"/>
    </row>
    <row r="26" spans="1:10" x14ac:dyDescent="0.25">
      <c r="A26" s="304" t="s">
        <v>91</v>
      </c>
      <c r="B26" s="304"/>
      <c r="C26" s="304"/>
      <c r="D26" s="304"/>
      <c r="E26" s="304"/>
      <c r="F26" s="304" t="s">
        <v>91</v>
      </c>
      <c r="G26" s="304"/>
      <c r="H26" s="304"/>
      <c r="I26" s="304"/>
      <c r="J26" s="304"/>
    </row>
  </sheetData>
  <mergeCells count="33">
    <mergeCell ref="A23:J23"/>
    <mergeCell ref="A24:J24"/>
    <mergeCell ref="A25:E25"/>
    <mergeCell ref="F25:J25"/>
    <mergeCell ref="A26:E26"/>
    <mergeCell ref="F26:J26"/>
    <mergeCell ref="A22:E22"/>
    <mergeCell ref="F22:J22"/>
    <mergeCell ref="A9:J9"/>
    <mergeCell ref="A10:A11"/>
    <mergeCell ref="B10:B11"/>
    <mergeCell ref="C10:C11"/>
    <mergeCell ref="D10:D11"/>
    <mergeCell ref="E10:F10"/>
    <mergeCell ref="G10:H10"/>
    <mergeCell ref="I10:J10"/>
    <mergeCell ref="A21:E21"/>
    <mergeCell ref="F21:J21"/>
    <mergeCell ref="A18:D18"/>
    <mergeCell ref="E18:F18"/>
    <mergeCell ref="A20:J20"/>
    <mergeCell ref="C6:E6"/>
    <mergeCell ref="G6:H6"/>
    <mergeCell ref="C7:E7"/>
    <mergeCell ref="G7:H7"/>
    <mergeCell ref="C8:E8"/>
    <mergeCell ref="G8:H8"/>
    <mergeCell ref="A2:J2"/>
    <mergeCell ref="B3:J3"/>
    <mergeCell ref="C4:G4"/>
    <mergeCell ref="H4:J4"/>
    <mergeCell ref="C5:E5"/>
    <mergeCell ref="G5:H5"/>
  </mergeCells>
  <pageMargins left="0.511811024" right="0.511811024" top="0.78740157499999996" bottom="0.78740157499999996" header="0.31496062000000002" footer="0.31496062000000002"/>
  <pageSetup paperSize="9" orientation="landscape" r:id="rId1"/>
  <headerFooter>
    <oddHeader>&amp;L&amp;G</oddHead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B18"/>
  <sheetViews>
    <sheetView topLeftCell="A13" zoomScaleNormal="100" workbookViewId="0">
      <selection activeCell="A8" sqref="A8:B11"/>
    </sheetView>
  </sheetViews>
  <sheetFormatPr defaultColWidth="9.140625" defaultRowHeight="15" x14ac:dyDescent="0.2"/>
  <cols>
    <col min="1" max="1" width="66.140625" style="1" customWidth="1"/>
    <col min="2" max="2" width="19.7109375" style="1" customWidth="1"/>
    <col min="3" max="16384" width="9.140625" style="1"/>
  </cols>
  <sheetData>
    <row r="1" spans="1:2" ht="17.25" customHeight="1" x14ac:dyDescent="0.2">
      <c r="A1" s="3"/>
      <c r="B1" s="18" t="s">
        <v>111</v>
      </c>
    </row>
    <row r="2" spans="1:2" ht="17.25" customHeight="1" x14ac:dyDescent="0.2">
      <c r="A2" s="3"/>
      <c r="B2" s="18"/>
    </row>
    <row r="3" spans="1:2" ht="33" customHeight="1" x14ac:dyDescent="0.2">
      <c r="A3" s="244" t="s">
        <v>75</v>
      </c>
      <c r="B3" s="244"/>
    </row>
    <row r="4" spans="1:2" ht="17.25" customHeight="1" x14ac:dyDescent="0.2">
      <c r="A4" s="3"/>
      <c r="B4" s="3"/>
    </row>
    <row r="5" spans="1:2" ht="36" customHeight="1" x14ac:dyDescent="0.2">
      <c r="A5" s="21" t="s">
        <v>77</v>
      </c>
      <c r="B5" s="97" t="s">
        <v>324</v>
      </c>
    </row>
    <row r="6" spans="1:2" ht="17.25" customHeight="1" x14ac:dyDescent="0.2">
      <c r="A6" s="19"/>
      <c r="B6" s="3"/>
    </row>
    <row r="7" spans="1:2" ht="15.75" x14ac:dyDescent="0.2">
      <c r="A7" s="299" t="s">
        <v>76</v>
      </c>
      <c r="B7" s="299"/>
    </row>
    <row r="8" spans="1:2" ht="24.95" customHeight="1" x14ac:dyDescent="0.2">
      <c r="A8" s="362" t="s">
        <v>123</v>
      </c>
      <c r="B8" s="362"/>
    </row>
    <row r="9" spans="1:2" ht="24.95" customHeight="1" x14ac:dyDescent="0.2">
      <c r="A9" s="362"/>
      <c r="B9" s="362"/>
    </row>
    <row r="10" spans="1:2" ht="24.95" customHeight="1" x14ac:dyDescent="0.2">
      <c r="A10" s="362"/>
      <c r="B10" s="362"/>
    </row>
    <row r="11" spans="1:2" ht="69" customHeight="1" x14ac:dyDescent="0.2">
      <c r="A11" s="362"/>
      <c r="B11" s="362"/>
    </row>
    <row r="12" spans="1:2" ht="17.25" customHeight="1" x14ac:dyDescent="0.2">
      <c r="A12" s="20"/>
      <c r="B12" s="20"/>
    </row>
    <row r="13" spans="1:2" ht="35.1" customHeight="1" x14ac:dyDescent="0.2">
      <c r="A13" s="22" t="s">
        <v>90</v>
      </c>
      <c r="B13" s="50" t="s">
        <v>88</v>
      </c>
    </row>
    <row r="14" spans="1:2" ht="45" customHeight="1" x14ac:dyDescent="0.2">
      <c r="A14" s="49" t="s">
        <v>89</v>
      </c>
      <c r="B14" s="51"/>
    </row>
    <row r="15" spans="1:2" ht="35.1" customHeight="1" x14ac:dyDescent="0.2">
      <c r="A15" s="96" t="s">
        <v>122</v>
      </c>
      <c r="B15" s="50" t="s">
        <v>88</v>
      </c>
    </row>
    <row r="16" spans="1:2" ht="45" customHeight="1" x14ac:dyDescent="0.2">
      <c r="A16" s="49" t="s">
        <v>89</v>
      </c>
      <c r="B16" s="51"/>
    </row>
    <row r="17" spans="1:2" ht="64.5" customHeight="1" x14ac:dyDescent="0.2">
      <c r="A17" s="62" t="s">
        <v>99</v>
      </c>
      <c r="B17" s="50" t="s">
        <v>88</v>
      </c>
    </row>
    <row r="18" spans="1:2" ht="67.5" customHeight="1" x14ac:dyDescent="0.2">
      <c r="A18" s="49" t="s">
        <v>98</v>
      </c>
      <c r="B18" s="51"/>
    </row>
  </sheetData>
  <mergeCells count="3">
    <mergeCell ref="A3:B3"/>
    <mergeCell ref="A7:B7"/>
    <mergeCell ref="A8:B11"/>
  </mergeCells>
  <pageMargins left="0.511811024" right="0.511811024" top="0.78740157499999996" bottom="0.78740157499999996" header="0.31496062000000002" footer="0.31496062000000002"/>
  <pageSetup paperSize="9" orientation="portrait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59999389629810485"/>
  </sheetPr>
  <dimension ref="A1:H58"/>
  <sheetViews>
    <sheetView topLeftCell="A19" zoomScaleNormal="100" workbookViewId="0">
      <selection activeCell="G15" sqref="G15"/>
    </sheetView>
  </sheetViews>
  <sheetFormatPr defaultColWidth="9.140625" defaultRowHeight="14.25" x14ac:dyDescent="0.2"/>
  <cols>
    <col min="1" max="1" width="13.85546875" style="17" bestFit="1" customWidth="1"/>
    <col min="2" max="2" width="9.140625" style="33"/>
    <col min="3" max="3" width="19.85546875" style="17" customWidth="1"/>
    <col min="4" max="4" width="21.5703125" style="17" customWidth="1"/>
    <col min="5" max="5" width="22.42578125" style="17" customWidth="1"/>
    <col min="6" max="6" width="9.140625" style="17"/>
    <col min="7" max="7" width="12" style="17" bestFit="1" customWidth="1"/>
    <col min="8" max="8" width="29.85546875" style="17" customWidth="1"/>
    <col min="9" max="9" width="15.140625" style="17" customWidth="1"/>
    <col min="10" max="10" width="9.140625" style="17"/>
    <col min="11" max="11" width="19.7109375" style="17" customWidth="1"/>
    <col min="12" max="16384" width="9.140625" style="17"/>
  </cols>
  <sheetData>
    <row r="1" spans="1:5" ht="20.25" x14ac:dyDescent="0.3">
      <c r="E1" s="42" t="s">
        <v>34</v>
      </c>
    </row>
    <row r="2" spans="1:5" ht="20.25" x14ac:dyDescent="0.3">
      <c r="E2" s="42"/>
    </row>
    <row r="3" spans="1:5" ht="15.75" x14ac:dyDescent="0.25">
      <c r="A3" s="231" t="s">
        <v>35</v>
      </c>
      <c r="B3" s="231"/>
      <c r="C3" s="231"/>
      <c r="D3" s="231"/>
      <c r="E3" s="231"/>
    </row>
    <row r="4" spans="1:5" ht="17.25" customHeight="1" x14ac:dyDescent="0.45">
      <c r="A4" s="34"/>
      <c r="B4" s="35"/>
      <c r="C4" s="34"/>
      <c r="D4" s="34"/>
      <c r="E4" s="34"/>
    </row>
    <row r="5" spans="1:5" ht="15.75" x14ac:dyDescent="0.2">
      <c r="A5" s="246" t="s">
        <v>77</v>
      </c>
      <c r="B5" s="246"/>
      <c r="C5" s="246"/>
      <c r="D5" s="246" t="s">
        <v>116</v>
      </c>
      <c r="E5" s="246"/>
    </row>
    <row r="6" spans="1:5" ht="15.75" x14ac:dyDescent="0.2">
      <c r="A6" s="246"/>
      <c r="B6" s="246"/>
      <c r="C6" s="246"/>
      <c r="D6" s="248" t="s">
        <v>96</v>
      </c>
      <c r="E6" s="248"/>
    </row>
    <row r="7" spans="1:5" ht="15.75" x14ac:dyDescent="0.2">
      <c r="A7" s="249" t="s">
        <v>13</v>
      </c>
      <c r="B7" s="249"/>
      <c r="C7" s="249"/>
      <c r="D7" s="233" t="s">
        <v>14</v>
      </c>
      <c r="E7" s="233"/>
    </row>
    <row r="8" spans="1:5" ht="15" x14ac:dyDescent="0.2">
      <c r="A8" s="250" t="s">
        <v>320</v>
      </c>
      <c r="B8" s="250"/>
      <c r="C8" s="250"/>
      <c r="D8" s="247" t="s">
        <v>319</v>
      </c>
      <c r="E8" s="247"/>
    </row>
    <row r="9" spans="1:5" ht="15" customHeight="1" x14ac:dyDescent="0.2">
      <c r="A9" s="36"/>
      <c r="B9" s="37"/>
      <c r="C9" s="36"/>
      <c r="D9" s="38"/>
      <c r="E9" s="38"/>
    </row>
    <row r="10" spans="1:5" ht="15.75" x14ac:dyDescent="0.2">
      <c r="A10" s="244" t="s">
        <v>36</v>
      </c>
      <c r="B10" s="244"/>
      <c r="C10" s="244"/>
      <c r="D10" s="244"/>
      <c r="E10" s="244"/>
    </row>
    <row r="11" spans="1:5" ht="15" x14ac:dyDescent="0.2">
      <c r="A11" s="88" t="s">
        <v>37</v>
      </c>
      <c r="B11" s="234" t="s">
        <v>38</v>
      </c>
      <c r="C11" s="234"/>
      <c r="D11" s="88" t="s">
        <v>6</v>
      </c>
      <c r="E11" s="88" t="s">
        <v>8</v>
      </c>
    </row>
    <row r="12" spans="1:5" x14ac:dyDescent="0.2">
      <c r="A12" s="39">
        <v>20320</v>
      </c>
      <c r="B12" s="232" t="s">
        <v>105</v>
      </c>
      <c r="C12" s="232"/>
      <c r="D12" s="40">
        <v>43948</v>
      </c>
      <c r="E12" s="55">
        <v>52.2</v>
      </c>
    </row>
    <row r="13" spans="1:5" x14ac:dyDescent="0.2">
      <c r="A13" s="39">
        <v>10420</v>
      </c>
      <c r="B13" s="232" t="s">
        <v>105</v>
      </c>
      <c r="C13" s="232"/>
      <c r="D13" s="40">
        <v>43956</v>
      </c>
      <c r="E13" s="55">
        <v>52.2</v>
      </c>
    </row>
    <row r="14" spans="1:5" x14ac:dyDescent="0.2">
      <c r="A14" s="39">
        <v>40520</v>
      </c>
      <c r="B14" s="232" t="s">
        <v>105</v>
      </c>
      <c r="C14" s="232"/>
      <c r="D14" s="40">
        <v>43983</v>
      </c>
      <c r="E14" s="55">
        <v>52.2</v>
      </c>
    </row>
    <row r="15" spans="1:5" x14ac:dyDescent="0.2">
      <c r="A15" s="39">
        <v>9944522</v>
      </c>
      <c r="B15" s="232" t="s">
        <v>206</v>
      </c>
      <c r="C15" s="232"/>
      <c r="D15" s="40">
        <v>43998</v>
      </c>
      <c r="E15" s="55">
        <v>10.45</v>
      </c>
    </row>
    <row r="16" spans="1:5" x14ac:dyDescent="0.2">
      <c r="A16" s="39">
        <v>9960370</v>
      </c>
      <c r="B16" s="232" t="s">
        <v>206</v>
      </c>
      <c r="C16" s="232"/>
      <c r="D16" s="40">
        <v>43998</v>
      </c>
      <c r="E16" s="55">
        <v>10.45</v>
      </c>
    </row>
    <row r="17" spans="1:8" ht="15" customHeight="1" x14ac:dyDescent="0.2">
      <c r="A17" s="39">
        <v>8247089</v>
      </c>
      <c r="B17" s="232" t="s">
        <v>105</v>
      </c>
      <c r="C17" s="232"/>
      <c r="D17" s="40">
        <v>44013</v>
      </c>
      <c r="E17" s="56">
        <v>52.2</v>
      </c>
    </row>
    <row r="18" spans="1:8" ht="15" customHeight="1" x14ac:dyDescent="0.2">
      <c r="A18" s="39">
        <v>10720</v>
      </c>
      <c r="B18" s="232" t="s">
        <v>105</v>
      </c>
      <c r="C18" s="232"/>
      <c r="D18" s="40">
        <v>44046</v>
      </c>
      <c r="E18" s="56">
        <v>52.2</v>
      </c>
    </row>
    <row r="19" spans="1:8" ht="15" customHeight="1" x14ac:dyDescent="0.2">
      <c r="A19" s="39">
        <v>1</v>
      </c>
      <c r="B19" s="232" t="s">
        <v>105</v>
      </c>
      <c r="C19" s="232"/>
      <c r="D19" s="40">
        <v>44050</v>
      </c>
      <c r="E19" s="56">
        <v>5.75</v>
      </c>
    </row>
    <row r="20" spans="1:8" ht="15" customHeight="1" x14ac:dyDescent="0.2">
      <c r="A20" s="39">
        <v>30820</v>
      </c>
      <c r="B20" s="232" t="s">
        <v>105</v>
      </c>
      <c r="C20" s="232"/>
      <c r="D20" s="40">
        <v>44075</v>
      </c>
      <c r="E20" s="56">
        <v>52.2</v>
      </c>
    </row>
    <row r="21" spans="1:8" s="47" customFormat="1" ht="15" customHeight="1" x14ac:dyDescent="0.2">
      <c r="A21" s="157">
        <v>10920</v>
      </c>
      <c r="B21" s="243" t="s">
        <v>105</v>
      </c>
      <c r="C21" s="243"/>
      <c r="D21" s="158">
        <v>44105</v>
      </c>
      <c r="E21" s="159">
        <v>52.2</v>
      </c>
    </row>
    <row r="22" spans="1:8" ht="15" customHeight="1" x14ac:dyDescent="0.2">
      <c r="A22" s="39">
        <v>11020</v>
      </c>
      <c r="B22" s="243" t="s">
        <v>105</v>
      </c>
      <c r="C22" s="243"/>
      <c r="D22" s="40">
        <v>44138</v>
      </c>
      <c r="E22" s="56">
        <v>52.2</v>
      </c>
    </row>
    <row r="23" spans="1:8" ht="15" customHeight="1" x14ac:dyDescent="0.2">
      <c r="A23" s="191">
        <v>31120</v>
      </c>
      <c r="B23" s="245" t="s">
        <v>105</v>
      </c>
      <c r="C23" s="245"/>
      <c r="D23" s="192">
        <v>44166</v>
      </c>
      <c r="E23" s="193">
        <v>55.1</v>
      </c>
    </row>
    <row r="24" spans="1:8" ht="15" customHeight="1" x14ac:dyDescent="0.2">
      <c r="A24" s="39">
        <v>8247089</v>
      </c>
      <c r="B24" s="243" t="s">
        <v>105</v>
      </c>
      <c r="C24" s="243"/>
      <c r="D24" s="40">
        <v>44200</v>
      </c>
      <c r="E24" s="56">
        <v>55.1</v>
      </c>
      <c r="H24" s="29"/>
    </row>
    <row r="25" spans="1:8" ht="15" customHeight="1" x14ac:dyDescent="0.2">
      <c r="A25" s="39">
        <v>40121</v>
      </c>
      <c r="B25" s="243" t="s">
        <v>105</v>
      </c>
      <c r="C25" s="243"/>
      <c r="D25" s="40">
        <v>44228</v>
      </c>
      <c r="E25" s="56">
        <v>55.1</v>
      </c>
      <c r="H25" s="29"/>
    </row>
    <row r="26" spans="1:8" ht="15" customHeight="1" x14ac:dyDescent="0.2">
      <c r="A26" s="39">
        <v>10221</v>
      </c>
      <c r="B26" s="243" t="s">
        <v>105</v>
      </c>
      <c r="C26" s="243"/>
      <c r="D26" s="40">
        <v>44256</v>
      </c>
      <c r="E26" s="56">
        <v>55.1</v>
      </c>
      <c r="H26" s="29"/>
    </row>
    <row r="27" spans="1:8" ht="15" customHeight="1" x14ac:dyDescent="0.2">
      <c r="A27" s="39">
        <v>9475843</v>
      </c>
      <c r="B27" s="232" t="s">
        <v>206</v>
      </c>
      <c r="C27" s="232"/>
      <c r="D27" s="40">
        <v>44257</v>
      </c>
      <c r="E27" s="56">
        <v>11.05</v>
      </c>
      <c r="H27" s="29"/>
    </row>
    <row r="28" spans="1:8" ht="15" customHeight="1" x14ac:dyDescent="0.2">
      <c r="A28" s="39">
        <v>10321</v>
      </c>
      <c r="B28" s="243" t="s">
        <v>105</v>
      </c>
      <c r="C28" s="243"/>
      <c r="D28" s="40">
        <v>44287</v>
      </c>
      <c r="E28" s="56">
        <v>55.1</v>
      </c>
      <c r="H28" s="29"/>
    </row>
    <row r="29" spans="1:8" ht="15" customHeight="1" x14ac:dyDescent="0.2">
      <c r="A29" s="39">
        <v>9895291</v>
      </c>
      <c r="B29" s="232" t="s">
        <v>206</v>
      </c>
      <c r="C29" s="232"/>
      <c r="D29" s="40">
        <v>44306</v>
      </c>
      <c r="E29" s="56">
        <v>11.05</v>
      </c>
      <c r="G29" s="29"/>
      <c r="H29" s="29"/>
    </row>
    <row r="30" spans="1:8" ht="15" customHeight="1" x14ac:dyDescent="0.2">
      <c r="A30" s="39"/>
      <c r="B30" s="229"/>
      <c r="C30" s="230"/>
      <c r="D30" s="40"/>
      <c r="E30" s="56"/>
    </row>
    <row r="31" spans="1:8" ht="15" customHeight="1" x14ac:dyDescent="0.2">
      <c r="A31" s="39"/>
      <c r="B31" s="232"/>
      <c r="C31" s="232"/>
      <c r="D31" s="40"/>
      <c r="E31" s="56"/>
      <c r="H31" s="29"/>
    </row>
    <row r="32" spans="1:8" ht="15.75" x14ac:dyDescent="0.25">
      <c r="A32" s="236" t="s">
        <v>39</v>
      </c>
      <c r="B32" s="236"/>
      <c r="C32" s="236"/>
      <c r="D32" s="236"/>
      <c r="E32" s="89">
        <f>SUM(E12:E31)</f>
        <v>741.84999999999991</v>
      </c>
      <c r="G32" s="73"/>
      <c r="H32" s="29"/>
    </row>
    <row r="33" spans="1:8" ht="15" x14ac:dyDescent="0.25">
      <c r="A33"/>
      <c r="B33"/>
      <c r="C33"/>
      <c r="D33"/>
      <c r="E33"/>
      <c r="G33" s="73"/>
      <c r="H33" s="29"/>
    </row>
    <row r="34" spans="1:8" ht="15.75" x14ac:dyDescent="0.25">
      <c r="A34" s="231" t="s">
        <v>40</v>
      </c>
      <c r="B34" s="231"/>
      <c r="C34" s="231"/>
      <c r="D34" s="231"/>
      <c r="E34" s="231"/>
    </row>
    <row r="35" spans="1:8" ht="15.75" x14ac:dyDescent="0.25">
      <c r="A35" s="235" t="s">
        <v>23</v>
      </c>
      <c r="B35" s="235"/>
      <c r="C35" s="235"/>
      <c r="D35" s="235"/>
      <c r="E35" s="43">
        <f>'ANEXO I APOIO'!H25</f>
        <v>741.85</v>
      </c>
    </row>
    <row r="36" spans="1:8" ht="15" x14ac:dyDescent="0.2">
      <c r="A36" s="235" t="s">
        <v>226</v>
      </c>
      <c r="B36" s="235"/>
      <c r="C36" s="235"/>
      <c r="D36" s="235"/>
      <c r="E36" s="44">
        <v>0</v>
      </c>
    </row>
    <row r="37" spans="1:8" ht="15.75" x14ac:dyDescent="0.25">
      <c r="A37" s="242" t="s">
        <v>41</v>
      </c>
      <c r="B37" s="242"/>
      <c r="C37" s="242"/>
      <c r="D37" s="242"/>
      <c r="E37" s="41">
        <f>E35+E36</f>
        <v>741.85</v>
      </c>
    </row>
    <row r="38" spans="1:8" ht="14.1" customHeight="1" x14ac:dyDescent="0.2">
      <c r="A38" s="1"/>
      <c r="B38" s="45"/>
      <c r="C38" s="1"/>
      <c r="D38" s="1"/>
      <c r="E38" s="1"/>
      <c r="H38" s="54"/>
    </row>
    <row r="39" spans="1:8" ht="53.25" customHeight="1" x14ac:dyDescent="0.2">
      <c r="A39" s="237" t="s">
        <v>95</v>
      </c>
      <c r="B39" s="238"/>
      <c r="C39" s="239"/>
      <c r="D39" s="240" t="s">
        <v>321</v>
      </c>
      <c r="E39" s="241"/>
    </row>
    <row r="40" spans="1:8" ht="39.75" customHeight="1" x14ac:dyDescent="0.2">
      <c r="A40" s="233" t="s">
        <v>89</v>
      </c>
      <c r="B40" s="233"/>
      <c r="C40" s="233"/>
      <c r="D40" s="233" t="s">
        <v>89</v>
      </c>
      <c r="E40" s="233"/>
    </row>
    <row r="42" spans="1:8" ht="45.75" customHeight="1" x14ac:dyDescent="0.2"/>
    <row r="43" spans="1:8" ht="33.75" customHeight="1" x14ac:dyDescent="0.2"/>
    <row r="44" spans="1:8" ht="34.5" customHeight="1" x14ac:dyDescent="0.2"/>
    <row r="45" spans="1:8" ht="31.5" customHeight="1" x14ac:dyDescent="0.2"/>
    <row r="46" spans="1:8" ht="35.25" customHeight="1" x14ac:dyDescent="0.2"/>
    <row r="47" spans="1:8" ht="30.75" customHeight="1" x14ac:dyDescent="0.2"/>
    <row r="48" spans="1:8" ht="39.75" customHeight="1" x14ac:dyDescent="0.2"/>
    <row r="49" ht="30" customHeight="1" x14ac:dyDescent="0.2"/>
    <row r="50" ht="33" customHeight="1" x14ac:dyDescent="0.2"/>
    <row r="51" ht="39.75" customHeight="1" x14ac:dyDescent="0.2"/>
    <row r="52" ht="48.75" customHeight="1" x14ac:dyDescent="0.2"/>
    <row r="53" ht="48.75" customHeight="1" x14ac:dyDescent="0.2"/>
    <row r="54" ht="54" customHeight="1" x14ac:dyDescent="0.2"/>
    <row r="55" ht="50.25" customHeight="1" x14ac:dyDescent="0.2"/>
    <row r="56" ht="30.75" customHeight="1" x14ac:dyDescent="0.2"/>
    <row r="57" ht="44.25" customHeight="1" x14ac:dyDescent="0.2"/>
    <row r="58" ht="48" customHeight="1" x14ac:dyDescent="0.2"/>
  </sheetData>
  <mergeCells count="39">
    <mergeCell ref="A3:E3"/>
    <mergeCell ref="A5:C6"/>
    <mergeCell ref="D7:E7"/>
    <mergeCell ref="D8:E8"/>
    <mergeCell ref="D5:E5"/>
    <mergeCell ref="D6:E6"/>
    <mergeCell ref="A7:C7"/>
    <mergeCell ref="A8:C8"/>
    <mergeCell ref="B17:C17"/>
    <mergeCell ref="B18:C18"/>
    <mergeCell ref="A10:E10"/>
    <mergeCell ref="B24:C24"/>
    <mergeCell ref="B30:C30"/>
    <mergeCell ref="B13:C13"/>
    <mergeCell ref="B14:C14"/>
    <mergeCell ref="B16:C16"/>
    <mergeCell ref="B22:C22"/>
    <mergeCell ref="B23:C23"/>
    <mergeCell ref="B25:C25"/>
    <mergeCell ref="B26:C26"/>
    <mergeCell ref="B27:C27"/>
    <mergeCell ref="B28:C28"/>
    <mergeCell ref="B29:C29"/>
    <mergeCell ref="A34:E34"/>
    <mergeCell ref="B19:C19"/>
    <mergeCell ref="A40:C40"/>
    <mergeCell ref="B11:C11"/>
    <mergeCell ref="B12:C12"/>
    <mergeCell ref="A36:D36"/>
    <mergeCell ref="B15:C15"/>
    <mergeCell ref="A32:D32"/>
    <mergeCell ref="D40:E40"/>
    <mergeCell ref="A39:C39"/>
    <mergeCell ref="D39:E39"/>
    <mergeCell ref="A37:D37"/>
    <mergeCell ref="A35:D35"/>
    <mergeCell ref="B20:C20"/>
    <mergeCell ref="B31:C31"/>
    <mergeCell ref="B21:C21"/>
  </mergeCells>
  <pageMargins left="0.511811024" right="0.511811024" top="0.78740157499999996" bottom="0.78740157499999996" header="0.31496062000000002" footer="0.31496062000000002"/>
  <pageSetup paperSize="9" orientation="portrait" r:id="rId1"/>
  <headerFooter>
    <oddHeader>&amp;L&amp;G</oddHead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K25"/>
  <sheetViews>
    <sheetView zoomScaleNormal="100" workbookViewId="0">
      <selection activeCell="K18" sqref="K18"/>
    </sheetView>
  </sheetViews>
  <sheetFormatPr defaultRowHeight="14.25" x14ac:dyDescent="0.2"/>
  <cols>
    <col min="1" max="1" width="14" style="17" bestFit="1" customWidth="1"/>
    <col min="2" max="2" width="15.28515625" style="17" customWidth="1"/>
    <col min="3" max="3" width="7.42578125" style="17" customWidth="1"/>
    <col min="4" max="4" width="11.42578125" style="17" bestFit="1" customWidth="1"/>
    <col min="5" max="5" width="14.140625" style="17" customWidth="1"/>
    <col min="6" max="6" width="9.140625" style="17"/>
    <col min="7" max="7" width="11.42578125" style="17" bestFit="1" customWidth="1"/>
    <col min="8" max="8" width="12" style="17" bestFit="1" customWidth="1"/>
    <col min="9" max="9" width="9.140625" style="17"/>
    <col min="10" max="11" width="10.5703125" style="17" bestFit="1" customWidth="1"/>
    <col min="12" max="16384" width="9.140625" style="17"/>
  </cols>
  <sheetData>
    <row r="5" spans="1:10" ht="15" x14ac:dyDescent="0.25">
      <c r="A5" s="252" t="s">
        <v>36</v>
      </c>
      <c r="B5" s="252"/>
      <c r="C5" s="252"/>
      <c r="D5" s="252"/>
      <c r="E5" s="252"/>
      <c r="G5" s="251" t="s">
        <v>15</v>
      </c>
      <c r="H5" s="251"/>
    </row>
    <row r="6" spans="1:10" x14ac:dyDescent="0.2">
      <c r="A6" s="190" t="s">
        <v>37</v>
      </c>
      <c r="B6" s="253" t="s">
        <v>38</v>
      </c>
      <c r="C6" s="253"/>
      <c r="D6" s="190" t="s">
        <v>6</v>
      </c>
      <c r="E6" s="190" t="s">
        <v>8</v>
      </c>
      <c r="G6" s="190" t="s">
        <v>6</v>
      </c>
      <c r="H6" s="190" t="s">
        <v>8</v>
      </c>
    </row>
    <row r="7" spans="1:10" x14ac:dyDescent="0.2">
      <c r="A7" s="39">
        <v>20320</v>
      </c>
      <c r="B7" s="232" t="s">
        <v>105</v>
      </c>
      <c r="C7" s="232"/>
      <c r="D7" s="185">
        <v>43948</v>
      </c>
      <c r="E7" s="186">
        <v>52.2</v>
      </c>
      <c r="G7" s="40">
        <v>43949</v>
      </c>
      <c r="H7" s="186">
        <v>52.2</v>
      </c>
    </row>
    <row r="8" spans="1:10" x14ac:dyDescent="0.2">
      <c r="A8" s="39">
        <v>10420</v>
      </c>
      <c r="B8" s="232" t="s">
        <v>105</v>
      </c>
      <c r="C8" s="232"/>
      <c r="D8" s="185">
        <v>43956</v>
      </c>
      <c r="E8" s="186">
        <v>52.2</v>
      </c>
      <c r="G8" s="40">
        <v>43964</v>
      </c>
      <c r="H8" s="186">
        <v>52.2</v>
      </c>
    </row>
    <row r="9" spans="1:10" x14ac:dyDescent="0.2">
      <c r="A9" s="39">
        <v>40520</v>
      </c>
      <c r="B9" s="232" t="s">
        <v>105</v>
      </c>
      <c r="C9" s="232"/>
      <c r="D9" s="185">
        <v>43983</v>
      </c>
      <c r="E9" s="186">
        <v>52.2</v>
      </c>
      <c r="G9" s="40">
        <v>43987</v>
      </c>
      <c r="H9" s="186">
        <v>52.2</v>
      </c>
    </row>
    <row r="10" spans="1:10" x14ac:dyDescent="0.2">
      <c r="A10" s="39">
        <v>9944522</v>
      </c>
      <c r="B10" s="232" t="s">
        <v>206</v>
      </c>
      <c r="C10" s="232"/>
      <c r="D10" s="185">
        <v>43998</v>
      </c>
      <c r="E10" s="186">
        <v>10.45</v>
      </c>
      <c r="G10" s="40">
        <v>44012</v>
      </c>
      <c r="H10" s="186">
        <v>20.9</v>
      </c>
      <c r="J10" s="29"/>
    </row>
    <row r="11" spans="1:10" x14ac:dyDescent="0.2">
      <c r="A11" s="39">
        <v>9960370</v>
      </c>
      <c r="B11" s="232" t="s">
        <v>206</v>
      </c>
      <c r="C11" s="232"/>
      <c r="D11" s="185">
        <v>43998</v>
      </c>
      <c r="E11" s="186">
        <v>10.45</v>
      </c>
      <c r="G11" s="40">
        <v>44015</v>
      </c>
      <c r="H11" s="187">
        <v>52.2</v>
      </c>
    </row>
    <row r="12" spans="1:10" x14ac:dyDescent="0.2">
      <c r="A12" s="39">
        <v>8247089</v>
      </c>
      <c r="B12" s="232" t="s">
        <v>105</v>
      </c>
      <c r="C12" s="232"/>
      <c r="D12" s="185">
        <v>44013</v>
      </c>
      <c r="E12" s="187">
        <v>52.2</v>
      </c>
      <c r="G12" s="40">
        <v>44049</v>
      </c>
      <c r="H12" s="187">
        <v>52.2</v>
      </c>
    </row>
    <row r="13" spans="1:10" x14ac:dyDescent="0.2">
      <c r="A13" s="39">
        <v>10720</v>
      </c>
      <c r="B13" s="232" t="s">
        <v>105</v>
      </c>
      <c r="C13" s="232"/>
      <c r="D13" s="185">
        <v>44046</v>
      </c>
      <c r="E13" s="187">
        <v>52.2</v>
      </c>
      <c r="G13" s="160">
        <v>44083</v>
      </c>
      <c r="H13" s="188">
        <v>57.95</v>
      </c>
      <c r="J13" s="29"/>
    </row>
    <row r="14" spans="1:10" x14ac:dyDescent="0.2">
      <c r="A14" s="39">
        <v>1</v>
      </c>
      <c r="B14" s="232" t="s">
        <v>105</v>
      </c>
      <c r="C14" s="232"/>
      <c r="D14" s="185">
        <v>44050</v>
      </c>
      <c r="E14" s="187">
        <v>5.75</v>
      </c>
      <c r="G14" s="160">
        <v>44134</v>
      </c>
      <c r="H14" s="188">
        <v>52.2</v>
      </c>
    </row>
    <row r="15" spans="1:10" x14ac:dyDescent="0.2">
      <c r="A15" s="39">
        <v>30820</v>
      </c>
      <c r="B15" s="232" t="s">
        <v>105</v>
      </c>
      <c r="C15" s="232"/>
      <c r="D15" s="185">
        <v>44075</v>
      </c>
      <c r="E15" s="187">
        <v>52.2</v>
      </c>
      <c r="G15" s="160">
        <v>44179</v>
      </c>
      <c r="H15" s="188">
        <v>107.3</v>
      </c>
      <c r="J15" s="29"/>
    </row>
    <row r="16" spans="1:10" ht="14.45" customHeight="1" x14ac:dyDescent="0.2">
      <c r="A16" s="157">
        <v>10920</v>
      </c>
      <c r="B16" s="243" t="s">
        <v>105</v>
      </c>
      <c r="C16" s="243"/>
      <c r="D16" s="185">
        <v>44105</v>
      </c>
      <c r="E16" s="187">
        <v>52.2</v>
      </c>
      <c r="G16" s="160">
        <v>44214</v>
      </c>
      <c r="H16" s="188">
        <v>55.1</v>
      </c>
    </row>
    <row r="17" spans="1:11" x14ac:dyDescent="0.2">
      <c r="A17" s="39">
        <v>11020</v>
      </c>
      <c r="B17" s="243" t="s">
        <v>105</v>
      </c>
      <c r="C17" s="243"/>
      <c r="D17" s="185">
        <v>44138</v>
      </c>
      <c r="E17" s="187">
        <v>52.2</v>
      </c>
      <c r="G17" s="160">
        <v>44286</v>
      </c>
      <c r="H17" s="188">
        <v>66.150000000000006</v>
      </c>
      <c r="J17" s="29"/>
    </row>
    <row r="18" spans="1:11" x14ac:dyDescent="0.2">
      <c r="A18" s="39">
        <v>31120</v>
      </c>
      <c r="B18" s="243" t="s">
        <v>105</v>
      </c>
      <c r="C18" s="243"/>
      <c r="D18" s="185">
        <v>44166</v>
      </c>
      <c r="E18" s="187">
        <v>55.1</v>
      </c>
      <c r="G18" s="160">
        <v>44291</v>
      </c>
      <c r="H18" s="188">
        <v>55.1</v>
      </c>
    </row>
    <row r="19" spans="1:11" x14ac:dyDescent="0.2">
      <c r="A19" s="39">
        <v>11220</v>
      </c>
      <c r="B19" s="243" t="s">
        <v>105</v>
      </c>
      <c r="C19" s="243"/>
      <c r="D19" s="185">
        <v>44200</v>
      </c>
      <c r="E19" s="187">
        <v>55.1</v>
      </c>
      <c r="G19" s="160">
        <v>44305</v>
      </c>
      <c r="H19" s="188">
        <v>55.1</v>
      </c>
    </row>
    <row r="20" spans="1:11" x14ac:dyDescent="0.2">
      <c r="A20" s="39">
        <v>40121</v>
      </c>
      <c r="B20" s="243" t="s">
        <v>105</v>
      </c>
      <c r="C20" s="243"/>
      <c r="D20" s="185">
        <v>44228</v>
      </c>
      <c r="E20" s="187">
        <v>55.1</v>
      </c>
      <c r="G20" s="160">
        <v>44306</v>
      </c>
      <c r="H20" s="189">
        <v>11.05</v>
      </c>
    </row>
    <row r="21" spans="1:11" x14ac:dyDescent="0.2">
      <c r="A21" s="39">
        <v>10221</v>
      </c>
      <c r="B21" s="243" t="s">
        <v>105</v>
      </c>
      <c r="C21" s="243"/>
      <c r="D21" s="185">
        <v>44256</v>
      </c>
      <c r="E21" s="187">
        <v>55.1</v>
      </c>
      <c r="G21" s="8"/>
      <c r="H21" s="189"/>
    </row>
    <row r="22" spans="1:11" x14ac:dyDescent="0.2">
      <c r="A22" s="39">
        <v>9475843</v>
      </c>
      <c r="B22" s="232" t="s">
        <v>206</v>
      </c>
      <c r="C22" s="232"/>
      <c r="D22" s="185">
        <v>44257</v>
      </c>
      <c r="E22" s="187">
        <v>11.05</v>
      </c>
      <c r="G22" s="8"/>
      <c r="H22" s="189"/>
    </row>
    <row r="23" spans="1:11" x14ac:dyDescent="0.2">
      <c r="A23" s="39">
        <v>10321</v>
      </c>
      <c r="B23" s="243" t="s">
        <v>105</v>
      </c>
      <c r="C23" s="243"/>
      <c r="D23" s="185">
        <v>44287</v>
      </c>
      <c r="E23" s="187">
        <v>55.1</v>
      </c>
      <c r="G23" s="8"/>
      <c r="H23" s="189"/>
    </row>
    <row r="24" spans="1:11" x14ac:dyDescent="0.2">
      <c r="A24" s="39">
        <v>9895291</v>
      </c>
      <c r="B24" s="232" t="s">
        <v>206</v>
      </c>
      <c r="C24" s="232"/>
      <c r="D24" s="40">
        <v>44306</v>
      </c>
      <c r="E24" s="56">
        <v>11.05</v>
      </c>
      <c r="G24" s="8"/>
      <c r="H24" s="189"/>
    </row>
    <row r="25" spans="1:11" x14ac:dyDescent="0.2">
      <c r="E25" s="29">
        <f>SUM(E7:E24)</f>
        <v>741.84999999999991</v>
      </c>
      <c r="H25" s="29">
        <f>SUM(H7:H24)</f>
        <v>741.85</v>
      </c>
      <c r="K25" s="29"/>
    </row>
  </sheetData>
  <mergeCells count="21">
    <mergeCell ref="G5:H5"/>
    <mergeCell ref="B11:C11"/>
    <mergeCell ref="B12:C12"/>
    <mergeCell ref="B16:C16"/>
    <mergeCell ref="A5:E5"/>
    <mergeCell ref="B6:C6"/>
    <mergeCell ref="B7:C7"/>
    <mergeCell ref="B8:C8"/>
    <mergeCell ref="B9:C9"/>
    <mergeCell ref="B10:C10"/>
    <mergeCell ref="B13:C13"/>
    <mergeCell ref="B14:C14"/>
    <mergeCell ref="B15:C15"/>
    <mergeCell ref="B17:C17"/>
    <mergeCell ref="B18:C18"/>
    <mergeCell ref="B19:C19"/>
    <mergeCell ref="B22:C22"/>
    <mergeCell ref="B24:C24"/>
    <mergeCell ref="B20:C20"/>
    <mergeCell ref="B21:C21"/>
    <mergeCell ref="B23:C23"/>
  </mergeCells>
  <pageMargins left="0.511811024" right="0.511811024" top="0.78740157499999996" bottom="0.78740157499999996" header="0.31496062000000002" footer="0.31496062000000002"/>
  <pageSetup paperSize="9" orientation="landscape" r:id="rId1"/>
  <headerFooter>
    <oddHeader>&amp;L&amp;G</oddHeader>
  </headerFooter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</sheetPr>
  <dimension ref="A1:K50"/>
  <sheetViews>
    <sheetView topLeftCell="A7" zoomScaleNormal="100" workbookViewId="0">
      <selection activeCell="G33" sqref="G33"/>
    </sheetView>
  </sheetViews>
  <sheetFormatPr defaultColWidth="9.140625" defaultRowHeight="14.25" x14ac:dyDescent="0.2"/>
  <cols>
    <col min="1" max="1" width="22.5703125" style="9" customWidth="1"/>
    <col min="2" max="2" width="24.42578125" style="9" customWidth="1"/>
    <col min="3" max="3" width="14.85546875" style="9" customWidth="1"/>
    <col min="4" max="4" width="15.140625" style="9" customWidth="1"/>
    <col min="5" max="5" width="14.28515625" style="9" customWidth="1"/>
    <col min="6" max="6" width="9.140625" style="9"/>
    <col min="7" max="7" width="79.7109375" style="9" bestFit="1" customWidth="1"/>
    <col min="8" max="8" width="12" style="9" bestFit="1" customWidth="1"/>
    <col min="9" max="9" width="10.85546875" style="9" bestFit="1" customWidth="1"/>
    <col min="10" max="16384" width="9.140625" style="9"/>
  </cols>
  <sheetData>
    <row r="1" spans="1:11" s="17" customFormat="1" x14ac:dyDescent="0.2"/>
    <row r="2" spans="1:11" ht="17.25" customHeight="1" x14ac:dyDescent="0.25">
      <c r="D2" s="256" t="s">
        <v>11</v>
      </c>
      <c r="E2" s="256"/>
      <c r="G2"/>
      <c r="H2"/>
      <c r="I2"/>
      <c r="J2"/>
      <c r="K2"/>
    </row>
    <row r="3" spans="1:11" ht="17.25" customHeight="1" x14ac:dyDescent="0.25">
      <c r="A3" s="257" t="s">
        <v>12</v>
      </c>
      <c r="B3" s="257"/>
      <c r="C3" s="257"/>
      <c r="D3" s="257"/>
      <c r="E3" s="257"/>
      <c r="G3"/>
      <c r="H3"/>
      <c r="I3"/>
      <c r="J3"/>
      <c r="K3"/>
    </row>
    <row r="4" spans="1:11" ht="14.25" customHeight="1" x14ac:dyDescent="0.25">
      <c r="A4" s="7"/>
      <c r="B4" s="7"/>
      <c r="C4" s="7"/>
      <c r="D4" s="7"/>
      <c r="E4" s="7"/>
      <c r="G4"/>
      <c r="H4"/>
      <c r="I4"/>
      <c r="J4"/>
      <c r="K4"/>
    </row>
    <row r="5" spans="1:11" ht="17.25" customHeight="1" x14ac:dyDescent="0.25">
      <c r="A5" s="255" t="s">
        <v>82</v>
      </c>
      <c r="B5" s="255"/>
      <c r="C5" s="255" t="s">
        <v>116</v>
      </c>
      <c r="D5" s="255"/>
      <c r="E5" s="255"/>
      <c r="G5"/>
      <c r="H5"/>
      <c r="I5"/>
      <c r="J5"/>
      <c r="K5"/>
    </row>
    <row r="6" spans="1:11" ht="17.25" customHeight="1" x14ac:dyDescent="0.25">
      <c r="A6" s="255"/>
      <c r="B6" s="255"/>
      <c r="C6" s="258" t="s">
        <v>96</v>
      </c>
      <c r="D6" s="258"/>
      <c r="E6" s="258"/>
      <c r="G6"/>
      <c r="H6"/>
      <c r="I6"/>
      <c r="J6"/>
      <c r="K6"/>
    </row>
    <row r="7" spans="1:11" ht="17.25" customHeight="1" x14ac:dyDescent="0.25">
      <c r="A7" s="255" t="s">
        <v>13</v>
      </c>
      <c r="B7" s="255"/>
      <c r="C7" s="255" t="s">
        <v>14</v>
      </c>
      <c r="D7" s="255"/>
      <c r="E7" s="255"/>
      <c r="G7"/>
      <c r="H7"/>
      <c r="I7"/>
      <c r="J7"/>
      <c r="K7"/>
    </row>
    <row r="8" spans="1:11" ht="24.75" customHeight="1" x14ac:dyDescent="0.25">
      <c r="A8" s="254" t="s">
        <v>322</v>
      </c>
      <c r="B8" s="254"/>
      <c r="C8" s="254" t="s">
        <v>319</v>
      </c>
      <c r="D8" s="254"/>
      <c r="E8" s="254"/>
      <c r="G8"/>
      <c r="H8"/>
      <c r="I8"/>
      <c r="J8"/>
      <c r="K8"/>
    </row>
    <row r="9" spans="1:11" ht="9" customHeight="1" x14ac:dyDescent="0.2">
      <c r="A9" s="10"/>
      <c r="B9" s="10"/>
      <c r="C9" s="10"/>
      <c r="D9" s="10"/>
      <c r="E9" s="11"/>
    </row>
    <row r="10" spans="1:11" ht="17.25" customHeight="1" x14ac:dyDescent="0.2">
      <c r="A10" s="252" t="s">
        <v>15</v>
      </c>
      <c r="B10" s="252"/>
      <c r="C10" s="252"/>
      <c r="D10" s="252"/>
      <c r="E10" s="252"/>
    </row>
    <row r="11" spans="1:11" ht="11.25" customHeight="1" x14ac:dyDescent="0.2">
      <c r="A11" s="12"/>
      <c r="B11" s="12"/>
      <c r="C11" s="12"/>
      <c r="D11" s="12"/>
      <c r="E11" s="12"/>
    </row>
    <row r="12" spans="1:11" ht="17.25" customHeight="1" x14ac:dyDescent="0.25">
      <c r="A12" s="252" t="s">
        <v>16</v>
      </c>
      <c r="B12" s="252"/>
      <c r="C12" s="252"/>
      <c r="D12" s="252"/>
      <c r="E12" s="252"/>
      <c r="G12"/>
      <c r="H12"/>
      <c r="I12"/>
    </row>
    <row r="13" spans="1:11" ht="42.75" x14ac:dyDescent="0.2">
      <c r="A13" s="90" t="s">
        <v>17</v>
      </c>
      <c r="B13" s="90" t="s">
        <v>18</v>
      </c>
      <c r="C13" s="90" t="s">
        <v>19</v>
      </c>
      <c r="D13" s="90" t="s">
        <v>20</v>
      </c>
      <c r="E13" s="90" t="s">
        <v>21</v>
      </c>
    </row>
    <row r="14" spans="1:11" s="17" customFormat="1" ht="42.75" x14ac:dyDescent="0.25">
      <c r="A14" s="31" t="s">
        <v>312</v>
      </c>
      <c r="B14" s="32">
        <v>44260</v>
      </c>
      <c r="C14" s="68">
        <v>179.8</v>
      </c>
      <c r="D14" s="71">
        <v>1.8</v>
      </c>
      <c r="E14" s="32">
        <v>44292</v>
      </c>
      <c r="G14"/>
      <c r="H14"/>
    </row>
    <row r="15" spans="1:11" s="17" customFormat="1" ht="20.100000000000001" customHeight="1" x14ac:dyDescent="0.25">
      <c r="A15" s="31"/>
      <c r="B15" s="32"/>
      <c r="C15" s="68"/>
      <c r="D15" s="71"/>
      <c r="E15" s="32"/>
      <c r="G15"/>
      <c r="H15"/>
    </row>
    <row r="16" spans="1:11" s="17" customFormat="1" ht="20.100000000000001" customHeight="1" x14ac:dyDescent="0.2">
      <c r="A16" s="31"/>
      <c r="B16" s="32"/>
      <c r="C16" s="68"/>
      <c r="D16" s="71"/>
      <c r="E16" s="32"/>
    </row>
    <row r="17" spans="1:9" s="17" customFormat="1" ht="20.100000000000001" customHeight="1" x14ac:dyDescent="0.25">
      <c r="A17" s="31"/>
      <c r="B17" s="32"/>
      <c r="C17" s="68"/>
      <c r="D17" s="71"/>
      <c r="E17" s="32"/>
      <c r="G17" s="63"/>
      <c r="H17"/>
      <c r="I17"/>
    </row>
    <row r="18" spans="1:9" s="17" customFormat="1" ht="20.100000000000001" customHeight="1" x14ac:dyDescent="0.25">
      <c r="A18" s="31"/>
      <c r="B18" s="32"/>
      <c r="C18" s="68"/>
      <c r="D18" s="69"/>
      <c r="E18" s="32"/>
      <c r="G18" s="63"/>
      <c r="H18" s="16"/>
      <c r="I18" s="16"/>
    </row>
    <row r="19" spans="1:9" s="17" customFormat="1" ht="20.100000000000001" customHeight="1" x14ac:dyDescent="0.25">
      <c r="A19" s="31"/>
      <c r="B19" s="57"/>
      <c r="C19" s="69"/>
      <c r="D19" s="71"/>
      <c r="E19" s="32"/>
      <c r="G19" s="63"/>
      <c r="H19"/>
      <c r="I19"/>
    </row>
    <row r="20" spans="1:9" s="17" customFormat="1" ht="20.100000000000001" customHeight="1" x14ac:dyDescent="0.25">
      <c r="A20" s="31"/>
      <c r="B20" s="32"/>
      <c r="C20" s="69"/>
      <c r="D20" s="70"/>
      <c r="E20" s="32"/>
      <c r="G20" s="67"/>
      <c r="H20" s="66"/>
      <c r="I20" s="66"/>
    </row>
    <row r="21" spans="1:9" s="17" customFormat="1" ht="20.100000000000001" customHeight="1" x14ac:dyDescent="0.25">
      <c r="A21" s="31"/>
      <c r="B21" s="87"/>
      <c r="C21" s="69"/>
      <c r="D21" s="70"/>
      <c r="E21" s="32"/>
      <c r="G21" s="67"/>
      <c r="H21" s="66"/>
      <c r="I21" s="66"/>
    </row>
    <row r="22" spans="1:9" s="17" customFormat="1" ht="20.100000000000001" customHeight="1" x14ac:dyDescent="0.25">
      <c r="A22" s="31"/>
      <c r="B22" s="87"/>
      <c r="C22" s="69"/>
      <c r="D22" s="70"/>
      <c r="E22" s="32"/>
      <c r="G22" s="67"/>
      <c r="H22" s="66"/>
      <c r="I22" s="66"/>
    </row>
    <row r="23" spans="1:9" s="17" customFormat="1" ht="15" x14ac:dyDescent="0.25">
      <c r="A23" s="259" t="s">
        <v>97</v>
      </c>
      <c r="B23" s="260"/>
      <c r="C23" s="91">
        <f>SUM(C14:C22)</f>
        <v>179.8</v>
      </c>
      <c r="D23" s="91">
        <f>SUM(D14:D22)</f>
        <v>1.8</v>
      </c>
      <c r="E23" s="92">
        <f>C23+D23</f>
        <v>181.60000000000002</v>
      </c>
      <c r="G23"/>
      <c r="H23"/>
      <c r="I23"/>
    </row>
    <row r="24" spans="1:9" s="17" customFormat="1" ht="15" x14ac:dyDescent="0.25">
      <c r="A24" s="263"/>
      <c r="B24" s="264"/>
      <c r="C24" s="264"/>
      <c r="D24" s="264"/>
      <c r="E24" s="265"/>
      <c r="G24"/>
      <c r="H24"/>
      <c r="I24"/>
    </row>
    <row r="25" spans="1:9" ht="46.5" customHeight="1" x14ac:dyDescent="0.25">
      <c r="A25" s="93" t="s">
        <v>17</v>
      </c>
      <c r="B25" s="93" t="s">
        <v>18</v>
      </c>
      <c r="C25" s="93" t="s">
        <v>24</v>
      </c>
      <c r="D25" s="93" t="s">
        <v>20</v>
      </c>
      <c r="E25" s="93" t="s">
        <v>21</v>
      </c>
      <c r="G25"/>
      <c r="H25"/>
      <c r="I25"/>
    </row>
    <row r="26" spans="1:9" ht="17.25" customHeight="1" x14ac:dyDescent="0.25">
      <c r="A26" s="8"/>
      <c r="B26" s="13" t="s">
        <v>22</v>
      </c>
      <c r="C26" s="14">
        <v>0</v>
      </c>
      <c r="D26" s="14">
        <v>0</v>
      </c>
      <c r="E26" s="13" t="s">
        <v>22</v>
      </c>
      <c r="G26"/>
      <c r="H26"/>
      <c r="I26"/>
    </row>
    <row r="27" spans="1:9" ht="17.25" customHeight="1" x14ac:dyDescent="0.2">
      <c r="A27" s="8"/>
      <c r="B27" s="13" t="s">
        <v>22</v>
      </c>
      <c r="C27" s="14">
        <v>0</v>
      </c>
      <c r="D27" s="14">
        <v>0</v>
      </c>
      <c r="E27" s="13" t="s">
        <v>22</v>
      </c>
    </row>
    <row r="28" spans="1:9" ht="17.25" customHeight="1" x14ac:dyDescent="0.2">
      <c r="A28" s="8"/>
      <c r="B28" s="13" t="s">
        <v>22</v>
      </c>
      <c r="C28" s="14">
        <v>0</v>
      </c>
      <c r="D28" s="14">
        <v>0</v>
      </c>
      <c r="E28" s="13" t="s">
        <v>22</v>
      </c>
    </row>
    <row r="29" spans="1:9" ht="17.25" customHeight="1" x14ac:dyDescent="0.2">
      <c r="A29" s="8"/>
      <c r="B29" s="13" t="s">
        <v>22</v>
      </c>
      <c r="C29" s="14">
        <v>0</v>
      </c>
      <c r="D29" s="14">
        <v>0</v>
      </c>
      <c r="E29" s="13" t="s">
        <v>22</v>
      </c>
    </row>
    <row r="30" spans="1:9" ht="17.25" customHeight="1" x14ac:dyDescent="0.2">
      <c r="A30" s="261" t="s">
        <v>226</v>
      </c>
      <c r="B30" s="262"/>
      <c r="C30" s="94">
        <f>SUM(C26:C29)</f>
        <v>0</v>
      </c>
      <c r="D30" s="269">
        <v>0</v>
      </c>
      <c r="E30" s="269"/>
    </row>
    <row r="31" spans="1:9" ht="9.9499999999999993" customHeight="1" x14ac:dyDescent="0.2">
      <c r="A31" s="15"/>
      <c r="B31" s="15"/>
      <c r="C31" s="15"/>
      <c r="D31" s="15"/>
      <c r="E31" s="15"/>
    </row>
    <row r="32" spans="1:9" ht="48.75" customHeight="1" x14ac:dyDescent="0.2">
      <c r="A32" s="268" t="s">
        <v>227</v>
      </c>
      <c r="B32" s="268"/>
      <c r="C32" s="268" t="s">
        <v>117</v>
      </c>
      <c r="D32" s="268"/>
      <c r="E32" s="268"/>
    </row>
    <row r="33" spans="1:5" ht="41.25" customHeight="1" x14ac:dyDescent="0.2">
      <c r="A33" s="266" t="s">
        <v>89</v>
      </c>
      <c r="B33" s="267"/>
      <c r="C33" s="233" t="s">
        <v>89</v>
      </c>
      <c r="D33" s="233"/>
      <c r="E33" s="233"/>
    </row>
    <row r="34" spans="1:5" ht="17.25" customHeight="1" x14ac:dyDescent="0.2"/>
    <row r="35" spans="1:5" ht="17.25" customHeight="1" x14ac:dyDescent="0.2"/>
    <row r="36" spans="1:5" ht="17.25" customHeight="1" x14ac:dyDescent="0.2"/>
    <row r="37" spans="1:5" ht="17.25" customHeight="1" x14ac:dyDescent="0.2"/>
    <row r="38" spans="1:5" ht="17.25" customHeight="1" x14ac:dyDescent="0.2"/>
    <row r="39" spans="1:5" ht="17.25" customHeight="1" x14ac:dyDescent="0.2"/>
    <row r="40" spans="1:5" ht="17.25" customHeight="1" x14ac:dyDescent="0.2"/>
    <row r="41" spans="1:5" ht="17.25" customHeight="1" x14ac:dyDescent="0.2"/>
    <row r="42" spans="1:5" ht="17.25" customHeight="1" x14ac:dyDescent="0.2"/>
    <row r="43" spans="1:5" ht="17.25" customHeight="1" x14ac:dyDescent="0.2"/>
    <row r="44" spans="1:5" ht="17.25" customHeight="1" x14ac:dyDescent="0.2"/>
    <row r="45" spans="1:5" ht="17.25" customHeight="1" x14ac:dyDescent="0.2"/>
    <row r="46" spans="1:5" ht="17.25" customHeight="1" x14ac:dyDescent="0.2"/>
    <row r="47" spans="1:5" ht="17.25" customHeight="1" x14ac:dyDescent="0.2"/>
    <row r="48" spans="1:5" ht="17.25" customHeight="1" x14ac:dyDescent="0.2"/>
    <row r="49" ht="17.25" customHeight="1" x14ac:dyDescent="0.2"/>
    <row r="50" ht="17.25" customHeight="1" x14ac:dyDescent="0.2"/>
  </sheetData>
  <mergeCells count="19">
    <mergeCell ref="A23:B23"/>
    <mergeCell ref="A30:B30"/>
    <mergeCell ref="A12:E12"/>
    <mergeCell ref="A24:E24"/>
    <mergeCell ref="C33:E33"/>
    <mergeCell ref="A33:B33"/>
    <mergeCell ref="C32:E32"/>
    <mergeCell ref="D30:E30"/>
    <mergeCell ref="A32:B32"/>
    <mergeCell ref="A8:B8"/>
    <mergeCell ref="A10:E10"/>
    <mergeCell ref="C7:E7"/>
    <mergeCell ref="D2:E2"/>
    <mergeCell ref="A3:E3"/>
    <mergeCell ref="C6:E6"/>
    <mergeCell ref="A5:B6"/>
    <mergeCell ref="A7:B7"/>
    <mergeCell ref="C5:E5"/>
    <mergeCell ref="C8:E8"/>
  </mergeCells>
  <pageMargins left="0.511811024" right="0.511811024" top="0.78740157499999996" bottom="0.78740157499999996" header="0.31496062000000002" footer="0.31496062000000002"/>
  <pageSetup paperSize="9" orientation="portrait" r:id="rId1"/>
  <headerFooter>
    <oddHeader>&amp;L&amp;G</oddHeader>
  </headerFooter>
  <legacy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I47"/>
  <sheetViews>
    <sheetView topLeftCell="A16" zoomScaleNormal="100" workbookViewId="0">
      <selection activeCell="H27" sqref="H27"/>
    </sheetView>
  </sheetViews>
  <sheetFormatPr defaultRowHeight="17.25" customHeight="1" x14ac:dyDescent="0.25"/>
  <cols>
    <col min="1" max="1" width="14.140625" customWidth="1"/>
    <col min="2" max="2" width="19.140625" customWidth="1"/>
    <col min="3" max="3" width="16.5703125" customWidth="1"/>
    <col min="4" max="4" width="17.5703125" customWidth="1"/>
    <col min="5" max="5" width="19.7109375" customWidth="1"/>
    <col min="7" max="7" width="17.5703125" bestFit="1" customWidth="1"/>
    <col min="8" max="8" width="12.140625" bestFit="1" customWidth="1"/>
  </cols>
  <sheetData>
    <row r="1" spans="1:9" ht="17.25" customHeight="1" x14ac:dyDescent="0.25">
      <c r="A1" s="274" t="s">
        <v>26</v>
      </c>
      <c r="B1" s="274"/>
      <c r="C1" s="274"/>
      <c r="D1" s="274"/>
      <c r="E1" s="274"/>
      <c r="F1" s="3"/>
      <c r="G1" s="3"/>
    </row>
    <row r="2" spans="1:9" ht="17.25" customHeight="1" x14ac:dyDescent="0.25">
      <c r="A2" s="244" t="s">
        <v>27</v>
      </c>
      <c r="B2" s="244"/>
      <c r="C2" s="244"/>
      <c r="D2" s="244"/>
      <c r="E2" s="244"/>
      <c r="F2" s="3"/>
      <c r="G2" s="3"/>
    </row>
    <row r="3" spans="1:9" ht="9.9499999999999993" customHeight="1" x14ac:dyDescent="0.25">
      <c r="A3" s="275"/>
      <c r="B3" s="275"/>
      <c r="C3" s="275"/>
      <c r="D3" s="275"/>
      <c r="E3" s="275"/>
      <c r="F3" s="3"/>
      <c r="G3" s="3"/>
    </row>
    <row r="4" spans="1:9" ht="27" customHeight="1" x14ac:dyDescent="0.25">
      <c r="A4" s="233" t="s">
        <v>10</v>
      </c>
      <c r="B4" s="247"/>
      <c r="C4" s="247"/>
      <c r="D4" s="247"/>
      <c r="E4" s="21" t="s">
        <v>116</v>
      </c>
      <c r="F4" s="3"/>
      <c r="G4" s="3"/>
    </row>
    <row r="5" spans="1:9" ht="17.25" customHeight="1" x14ac:dyDescent="0.25">
      <c r="A5" s="273" t="s">
        <v>28</v>
      </c>
      <c r="B5" s="273"/>
      <c r="C5" s="273"/>
      <c r="D5" s="273"/>
      <c r="E5" s="273"/>
      <c r="F5" s="3"/>
      <c r="G5" s="3"/>
    </row>
    <row r="6" spans="1:9" ht="30" customHeight="1" x14ac:dyDescent="0.25">
      <c r="A6" s="272" t="s">
        <v>118</v>
      </c>
      <c r="B6" s="272"/>
      <c r="C6" s="272"/>
      <c r="D6" s="247" t="s">
        <v>307</v>
      </c>
      <c r="E6" s="247"/>
      <c r="F6" s="3"/>
      <c r="G6" s="3"/>
    </row>
    <row r="7" spans="1:9" ht="17.25" customHeight="1" x14ac:dyDescent="0.25">
      <c r="A7" s="273" t="s">
        <v>29</v>
      </c>
      <c r="B7" s="273"/>
      <c r="C7" s="273"/>
      <c r="D7" s="273"/>
      <c r="E7" s="273"/>
      <c r="F7" s="3"/>
      <c r="G7" s="25"/>
    </row>
    <row r="8" spans="1:9" ht="17.25" customHeight="1" x14ac:dyDescent="0.25">
      <c r="A8" s="247" t="s">
        <v>86</v>
      </c>
      <c r="B8" s="247"/>
      <c r="C8" s="247"/>
      <c r="D8" s="247" t="s">
        <v>85</v>
      </c>
      <c r="E8" s="247"/>
      <c r="F8" s="3"/>
      <c r="G8" s="3"/>
    </row>
    <row r="9" spans="1:9" ht="27" customHeight="1" x14ac:dyDescent="0.25">
      <c r="A9" s="247" t="s">
        <v>119</v>
      </c>
      <c r="B9" s="247"/>
      <c r="C9" s="247"/>
      <c r="D9" s="247" t="s">
        <v>109</v>
      </c>
      <c r="E9" s="247"/>
      <c r="F9" s="3"/>
      <c r="G9" s="3"/>
    </row>
    <row r="10" spans="1:9" ht="21.75" customHeight="1" x14ac:dyDescent="0.25">
      <c r="A10" s="273" t="s">
        <v>30</v>
      </c>
      <c r="B10" s="273"/>
      <c r="C10" s="273"/>
      <c r="D10" s="273"/>
      <c r="E10" s="273"/>
      <c r="F10" s="3"/>
      <c r="G10" s="3"/>
    </row>
    <row r="11" spans="1:9" ht="33" customHeight="1" x14ac:dyDescent="0.25">
      <c r="A11" s="5" t="s">
        <v>6</v>
      </c>
      <c r="B11" s="5" t="s">
        <v>84</v>
      </c>
      <c r="C11" s="5" t="s">
        <v>31</v>
      </c>
      <c r="D11" s="5" t="s">
        <v>83</v>
      </c>
      <c r="E11" s="5" t="s">
        <v>32</v>
      </c>
      <c r="F11" s="3"/>
      <c r="G11" s="3"/>
    </row>
    <row r="12" spans="1:9" ht="35.25" customHeight="1" x14ac:dyDescent="0.25">
      <c r="A12" s="74" t="s">
        <v>124</v>
      </c>
      <c r="B12" s="58">
        <v>121212.16</v>
      </c>
      <c r="C12" s="59">
        <v>0</v>
      </c>
      <c r="D12" s="59">
        <v>121240.3</v>
      </c>
      <c r="E12" s="26">
        <f t="shared" ref="E12:E16" si="0">C12+D12-B12</f>
        <v>28.139999999999418</v>
      </c>
      <c r="F12" s="3"/>
      <c r="G12" s="52"/>
      <c r="H12" s="30"/>
    </row>
    <row r="13" spans="1:9" ht="28.5" x14ac:dyDescent="0.25">
      <c r="A13" s="74" t="s">
        <v>185</v>
      </c>
      <c r="B13" s="58">
        <f t="shared" ref="B13:B17" si="1">D12</f>
        <v>121240.3</v>
      </c>
      <c r="C13" s="59">
        <f>100+12773.25</f>
        <v>12873.25</v>
      </c>
      <c r="D13" s="26">
        <v>108596.65</v>
      </c>
      <c r="E13" s="26">
        <f t="shared" si="0"/>
        <v>229.59999999999127</v>
      </c>
      <c r="F13" s="3"/>
      <c r="G13" s="124"/>
      <c r="H13" s="30"/>
      <c r="I13" s="67"/>
    </row>
    <row r="14" spans="1:9" ht="28.5" x14ac:dyDescent="0.25">
      <c r="A14" s="74" t="s">
        <v>210</v>
      </c>
      <c r="B14" s="27">
        <f t="shared" si="1"/>
        <v>108596.65</v>
      </c>
      <c r="C14" s="48">
        <f>100+1700.71+675.2+8303.1</f>
        <v>10779.01</v>
      </c>
      <c r="D14" s="102">
        <v>97996.46</v>
      </c>
      <c r="E14" s="26">
        <f t="shared" si="0"/>
        <v>178.82000000000698</v>
      </c>
      <c r="F14" s="3"/>
      <c r="G14" s="52"/>
      <c r="H14" s="30"/>
    </row>
    <row r="15" spans="1:9" ht="28.5" x14ac:dyDescent="0.25">
      <c r="A15" s="74" t="s">
        <v>221</v>
      </c>
      <c r="B15" s="64">
        <f t="shared" si="1"/>
        <v>97996.46</v>
      </c>
      <c r="C15" s="48">
        <f>100+1648.51+6401+1920</f>
        <v>10069.51</v>
      </c>
      <c r="D15" s="65">
        <v>88067.7</v>
      </c>
      <c r="E15" s="26">
        <f t="shared" si="0"/>
        <v>140.74999999998545</v>
      </c>
      <c r="F15" s="3"/>
      <c r="G15" s="3"/>
    </row>
    <row r="16" spans="1:9" ht="28.5" x14ac:dyDescent="0.25">
      <c r="A16" s="4" t="s">
        <v>225</v>
      </c>
      <c r="B16" s="64">
        <f t="shared" si="1"/>
        <v>88067.7</v>
      </c>
      <c r="C16" s="48">
        <f>100+1648.51+100+8228.75</f>
        <v>10077.26</v>
      </c>
      <c r="D16" s="65">
        <v>78089.06</v>
      </c>
      <c r="E16" s="26">
        <f t="shared" si="0"/>
        <v>98.619999999995343</v>
      </c>
      <c r="F16" s="3"/>
      <c r="G16" s="124"/>
    </row>
    <row r="17" spans="1:7" ht="28.5" x14ac:dyDescent="0.25">
      <c r="A17" s="4" t="s">
        <v>228</v>
      </c>
      <c r="B17" s="64">
        <f t="shared" si="1"/>
        <v>78089.06</v>
      </c>
      <c r="C17" s="48">
        <f>100+1700.71+8264.05</f>
        <v>10064.759999999998</v>
      </c>
      <c r="D17" s="65">
        <v>68104.509999999995</v>
      </c>
      <c r="E17" s="26">
        <f t="shared" ref="E17:E19" si="2">C17+D17-B17</f>
        <v>80.209999999991851</v>
      </c>
      <c r="F17" s="1"/>
      <c r="G17" s="75"/>
    </row>
    <row r="18" spans="1:7" ht="28.5" x14ac:dyDescent="0.25">
      <c r="A18" s="4" t="s">
        <v>240</v>
      </c>
      <c r="B18" s="64">
        <f t="shared" ref="B18:B23" si="3">D17</f>
        <v>68104.509999999995</v>
      </c>
      <c r="C18" s="65">
        <f>100+1700.71+9331.8</f>
        <v>11132.509999999998</v>
      </c>
      <c r="D18" s="65">
        <v>57036.56</v>
      </c>
      <c r="E18" s="26">
        <f t="shared" si="2"/>
        <v>64.559999999997672</v>
      </c>
      <c r="F18" s="1"/>
      <c r="G18" s="75"/>
    </row>
    <row r="19" spans="1:7" ht="28.5" x14ac:dyDescent="0.25">
      <c r="A19" s="4" t="s">
        <v>251</v>
      </c>
      <c r="B19" s="64">
        <f t="shared" si="3"/>
        <v>57036.56</v>
      </c>
      <c r="C19" s="65">
        <f>100+2039.44+11911</f>
        <v>14050.44</v>
      </c>
      <c r="D19" s="65">
        <v>43024.28</v>
      </c>
      <c r="E19" s="26">
        <f t="shared" si="2"/>
        <v>38.160000000003492</v>
      </c>
      <c r="F19" s="1"/>
      <c r="G19" s="1"/>
    </row>
    <row r="20" spans="1:7" ht="28.5" x14ac:dyDescent="0.25">
      <c r="A20" s="4" t="s">
        <v>261</v>
      </c>
      <c r="B20" s="64">
        <f t="shared" si="3"/>
        <v>43024.28</v>
      </c>
      <c r="C20" s="65">
        <f>100+2029.78+10191.57</f>
        <v>12321.349999999999</v>
      </c>
      <c r="D20" s="167">
        <v>30729.03</v>
      </c>
      <c r="E20" s="26">
        <f t="shared" ref="E20:E24" si="4">C20+D20-B20</f>
        <v>26.099999999998545</v>
      </c>
      <c r="F20" s="1"/>
      <c r="G20" s="75"/>
    </row>
    <row r="21" spans="1:7" ht="28.5" x14ac:dyDescent="0.25">
      <c r="A21" s="74" t="s">
        <v>266</v>
      </c>
      <c r="B21" s="64">
        <f t="shared" si="3"/>
        <v>30729.03</v>
      </c>
      <c r="C21" s="65">
        <f>100+8543</f>
        <v>8643</v>
      </c>
      <c r="D21" s="65">
        <v>22100.75</v>
      </c>
      <c r="E21" s="26">
        <f t="shared" si="4"/>
        <v>14.720000000001164</v>
      </c>
      <c r="F21" s="1"/>
      <c r="G21" s="1"/>
    </row>
    <row r="22" spans="1:7" s="66" customFormat="1" ht="28.5" x14ac:dyDescent="0.25">
      <c r="A22" s="74" t="s">
        <v>275</v>
      </c>
      <c r="B22" s="64">
        <f t="shared" si="3"/>
        <v>22100.75</v>
      </c>
      <c r="C22" s="65">
        <f>100+1264.86+480+8646</f>
        <v>10490.86</v>
      </c>
      <c r="D22" s="65">
        <v>11603.22</v>
      </c>
      <c r="E22" s="26">
        <f t="shared" ref="E22" si="5">C22+D22-B22</f>
        <v>-6.6699999999982538</v>
      </c>
      <c r="F22" s="1"/>
      <c r="G22" s="1"/>
    </row>
    <row r="23" spans="1:7" ht="28.5" x14ac:dyDescent="0.25">
      <c r="A23" s="74" t="s">
        <v>310</v>
      </c>
      <c r="B23" s="64">
        <f t="shared" si="3"/>
        <v>11603.22</v>
      </c>
      <c r="C23" s="65">
        <f>100+1505.2+595.22+1194.54+6519.85</f>
        <v>9914.8100000000013</v>
      </c>
      <c r="D23" s="65">
        <v>1672.62</v>
      </c>
      <c r="E23" s="26">
        <f t="shared" si="4"/>
        <v>-15.789999999999054</v>
      </c>
      <c r="F23" s="1"/>
      <c r="G23" s="1"/>
    </row>
    <row r="24" spans="1:7" s="66" customFormat="1" ht="28.5" x14ac:dyDescent="0.25">
      <c r="A24" s="74" t="s">
        <v>317</v>
      </c>
      <c r="B24" s="64">
        <f>D23</f>
        <v>1672.62</v>
      </c>
      <c r="C24" s="65">
        <f>100+725.9</f>
        <v>825.9</v>
      </c>
      <c r="D24" s="65">
        <v>842.35</v>
      </c>
      <c r="E24" s="26">
        <f t="shared" si="4"/>
        <v>-4.3699999999998909</v>
      </c>
      <c r="F24" s="1"/>
      <c r="G24" s="1"/>
    </row>
    <row r="25" spans="1:7" ht="17.25" customHeight="1" x14ac:dyDescent="0.25">
      <c r="A25" s="244" t="s">
        <v>33</v>
      </c>
      <c r="B25" s="244"/>
      <c r="C25" s="244"/>
      <c r="D25" s="244"/>
      <c r="E25" s="60">
        <f>SUM(E12:E24)</f>
        <v>872.84999999997399</v>
      </c>
      <c r="F25" s="1"/>
      <c r="G25" s="1"/>
    </row>
    <row r="26" spans="1:7" ht="17.25" customHeight="1" x14ac:dyDescent="0.25">
      <c r="A26" s="3"/>
      <c r="B26" s="3"/>
      <c r="C26" s="3"/>
      <c r="D26" s="3"/>
      <c r="E26" s="3"/>
      <c r="F26" s="3"/>
      <c r="G26" s="3"/>
    </row>
    <row r="27" spans="1:7" ht="50.25" customHeight="1" x14ac:dyDescent="0.25">
      <c r="A27" s="268" t="s">
        <v>95</v>
      </c>
      <c r="B27" s="268"/>
      <c r="C27" s="268" t="s">
        <v>321</v>
      </c>
      <c r="D27" s="268"/>
      <c r="E27" s="268"/>
      <c r="F27" s="3"/>
      <c r="G27" s="3"/>
    </row>
    <row r="28" spans="1:7" ht="39.75" customHeight="1" x14ac:dyDescent="0.25">
      <c r="A28" s="270" t="s">
        <v>89</v>
      </c>
      <c r="B28" s="271"/>
      <c r="C28" s="246" t="s">
        <v>89</v>
      </c>
      <c r="D28" s="246"/>
      <c r="E28" s="246"/>
      <c r="F28" s="3"/>
      <c r="G28" s="3"/>
    </row>
    <row r="29" spans="1:7" ht="17.25" customHeight="1" x14ac:dyDescent="0.25">
      <c r="A29" s="1"/>
      <c r="B29" s="1"/>
      <c r="C29" s="1"/>
      <c r="D29" s="1"/>
      <c r="E29" s="1"/>
      <c r="F29" s="1"/>
      <c r="G29" s="1"/>
    </row>
    <row r="30" spans="1:7" ht="17.25" customHeight="1" x14ac:dyDescent="0.25">
      <c r="A30" s="1"/>
      <c r="B30" s="1"/>
      <c r="C30" s="1"/>
      <c r="D30" s="1"/>
      <c r="E30" s="1"/>
      <c r="F30" s="1"/>
      <c r="G30" s="1"/>
    </row>
    <row r="31" spans="1:7" ht="17.25" customHeight="1" x14ac:dyDescent="0.25">
      <c r="F31" s="3"/>
      <c r="G31" s="3"/>
    </row>
    <row r="32" spans="1:7" ht="17.25" customHeight="1" x14ac:dyDescent="0.25">
      <c r="F32" s="3"/>
      <c r="G32" s="3"/>
    </row>
    <row r="33" spans="6:7" ht="17.25" customHeight="1" x14ac:dyDescent="0.25">
      <c r="F33" s="3"/>
      <c r="G33" s="3"/>
    </row>
    <row r="34" spans="6:7" ht="17.25" customHeight="1" x14ac:dyDescent="0.25">
      <c r="F34" s="3"/>
      <c r="G34" s="3"/>
    </row>
    <row r="35" spans="6:7" ht="17.25" customHeight="1" x14ac:dyDescent="0.25">
      <c r="F35" s="3"/>
      <c r="G35" s="3"/>
    </row>
    <row r="36" spans="6:7" ht="17.25" customHeight="1" x14ac:dyDescent="0.25">
      <c r="F36" s="3"/>
      <c r="G36" s="25"/>
    </row>
    <row r="37" spans="6:7" ht="17.25" customHeight="1" x14ac:dyDescent="0.25">
      <c r="F37" s="3"/>
      <c r="G37" s="3"/>
    </row>
    <row r="38" spans="6:7" ht="17.25" customHeight="1" x14ac:dyDescent="0.25">
      <c r="F38" s="3"/>
      <c r="G38" s="3"/>
    </row>
    <row r="39" spans="6:7" ht="17.25" customHeight="1" x14ac:dyDescent="0.25">
      <c r="F39" s="3"/>
      <c r="G39" s="3"/>
    </row>
    <row r="40" spans="6:7" ht="17.25" customHeight="1" x14ac:dyDescent="0.25">
      <c r="F40" s="3"/>
      <c r="G40" s="3"/>
    </row>
    <row r="41" spans="6:7" ht="17.25" customHeight="1" x14ac:dyDescent="0.25">
      <c r="F41" s="3"/>
      <c r="G41" s="3"/>
    </row>
    <row r="42" spans="6:7" ht="17.25" customHeight="1" x14ac:dyDescent="0.25">
      <c r="F42" s="1"/>
      <c r="G42" s="1"/>
    </row>
    <row r="43" spans="6:7" ht="17.25" customHeight="1" x14ac:dyDescent="0.25">
      <c r="F43" s="1"/>
      <c r="G43" s="1"/>
    </row>
    <row r="44" spans="6:7" ht="17.25" customHeight="1" x14ac:dyDescent="0.25">
      <c r="F44" s="1"/>
      <c r="G44" s="1"/>
    </row>
    <row r="45" spans="6:7" ht="17.25" customHeight="1" x14ac:dyDescent="0.25">
      <c r="F45" s="1"/>
      <c r="G45" s="1"/>
    </row>
    <row r="46" spans="6:7" ht="17.25" customHeight="1" x14ac:dyDescent="0.25">
      <c r="F46" s="1"/>
      <c r="G46" s="1"/>
    </row>
    <row r="47" spans="6:7" ht="17.25" customHeight="1" x14ac:dyDescent="0.25">
      <c r="F47" s="1"/>
      <c r="G47" s="1"/>
    </row>
  </sheetData>
  <mergeCells count="18">
    <mergeCell ref="A1:E1"/>
    <mergeCell ref="A3:E3"/>
    <mergeCell ref="A7:E7"/>
    <mergeCell ref="A8:C8"/>
    <mergeCell ref="A9:C9"/>
    <mergeCell ref="D8:E8"/>
    <mergeCell ref="D9:E9"/>
    <mergeCell ref="A2:E2"/>
    <mergeCell ref="A4:D4"/>
    <mergeCell ref="A5:E5"/>
    <mergeCell ref="A28:B28"/>
    <mergeCell ref="C28:E28"/>
    <mergeCell ref="D6:E6"/>
    <mergeCell ref="A6:C6"/>
    <mergeCell ref="A10:E10"/>
    <mergeCell ref="A25:D25"/>
    <mergeCell ref="A27:B27"/>
    <mergeCell ref="C27:E27"/>
  </mergeCells>
  <pageMargins left="0.511811024" right="0.511811024" top="0.78740157499999996" bottom="0.78740157499999996" header="0.31496062000000002" footer="0.31496062000000002"/>
  <pageSetup paperSize="9" orientation="portrait" r:id="rId1"/>
  <headerFooter>
    <oddHeader>&amp;L&amp;G</oddHeader>
  </headerFooter>
  <legacy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AC59"/>
  <sheetViews>
    <sheetView topLeftCell="A19" zoomScale="90" zoomScaleNormal="90" workbookViewId="0">
      <selection activeCell="D32" sqref="D32"/>
    </sheetView>
  </sheetViews>
  <sheetFormatPr defaultColWidth="9.140625" defaultRowHeight="17.25" customHeight="1" x14ac:dyDescent="0.25"/>
  <cols>
    <col min="1" max="1" width="35.5703125" style="47" customWidth="1"/>
    <col min="2" max="2" width="13.140625" style="47" customWidth="1"/>
    <col min="3" max="3" width="16.7109375" style="47" customWidth="1"/>
    <col min="4" max="4" width="22.28515625" style="47" customWidth="1"/>
    <col min="5" max="5" width="9.140625" style="28"/>
    <col min="6" max="6" width="13.28515625" style="28" bestFit="1" customWidth="1"/>
    <col min="7" max="7" width="8.28515625" style="28" bestFit="1" customWidth="1"/>
    <col min="8" max="8" width="14.5703125" style="28" bestFit="1" customWidth="1"/>
    <col min="9" max="9" width="12.5703125" style="100" bestFit="1" customWidth="1"/>
    <col min="10" max="10" width="12" style="28" bestFit="1" customWidth="1"/>
    <col min="11" max="11" width="11.5703125" style="28" bestFit="1" customWidth="1"/>
    <col min="12" max="12" width="10.42578125" style="28" bestFit="1" customWidth="1"/>
    <col min="13" max="14" width="11.42578125" style="28" bestFit="1" customWidth="1"/>
    <col min="15" max="15" width="10" style="28" bestFit="1" customWidth="1"/>
    <col min="16" max="16" width="9.140625" style="28"/>
    <col min="17" max="17" width="17.85546875" style="28" bestFit="1" customWidth="1"/>
    <col min="18" max="18" width="9.140625" style="28"/>
    <col min="19" max="19" width="11.42578125" style="28" bestFit="1" customWidth="1"/>
    <col min="20" max="29" width="9.140625" style="28"/>
    <col min="30" max="16384" width="9.140625" style="47"/>
  </cols>
  <sheetData>
    <row r="2" spans="1:16" ht="17.25" customHeight="1" x14ac:dyDescent="0.25">
      <c r="D2" s="76" t="s">
        <v>42</v>
      </c>
    </row>
    <row r="3" spans="1:16" ht="17.25" customHeight="1" x14ac:dyDescent="0.25">
      <c r="A3" s="286" t="s">
        <v>43</v>
      </c>
      <c r="B3" s="286"/>
      <c r="C3" s="286"/>
      <c r="D3" s="286"/>
    </row>
    <row r="4" spans="1:16" ht="17.25" customHeight="1" x14ac:dyDescent="0.25">
      <c r="A4" s="293" t="s">
        <v>44</v>
      </c>
      <c r="B4" s="293"/>
      <c r="C4" s="293"/>
      <c r="D4" s="293"/>
    </row>
    <row r="5" spans="1:16" ht="30" x14ac:dyDescent="0.25">
      <c r="A5" s="289" t="s">
        <v>10</v>
      </c>
      <c r="B5" s="289"/>
      <c r="C5" s="289"/>
      <c r="D5" s="77" t="s">
        <v>116</v>
      </c>
    </row>
    <row r="6" spans="1:16" ht="15" x14ac:dyDescent="0.25">
      <c r="A6" s="289"/>
      <c r="B6" s="289"/>
      <c r="C6" s="289"/>
      <c r="D6" s="77" t="s">
        <v>96</v>
      </c>
    </row>
    <row r="7" spans="1:16" ht="27" customHeight="1" x14ac:dyDescent="0.25">
      <c r="A7" s="289" t="s">
        <v>25</v>
      </c>
      <c r="B7" s="289"/>
      <c r="C7" s="289" t="s">
        <v>14</v>
      </c>
      <c r="D7" s="289"/>
    </row>
    <row r="8" spans="1:16" ht="15" x14ac:dyDescent="0.25">
      <c r="A8" s="283" t="s">
        <v>323</v>
      </c>
      <c r="B8" s="285"/>
      <c r="C8" s="290" t="s">
        <v>318</v>
      </c>
      <c r="D8" s="290"/>
    </row>
    <row r="9" spans="1:16" ht="17.25" customHeight="1" x14ac:dyDescent="0.25">
      <c r="A9" s="286" t="s">
        <v>45</v>
      </c>
      <c r="B9" s="286"/>
      <c r="C9" s="286" t="s">
        <v>46</v>
      </c>
      <c r="D9" s="286"/>
    </row>
    <row r="10" spans="1:16" ht="17.25" customHeight="1" x14ac:dyDescent="0.25">
      <c r="A10" s="46" t="s">
        <v>110</v>
      </c>
      <c r="B10" s="78">
        <v>43948</v>
      </c>
      <c r="C10" s="276">
        <v>121212.16</v>
      </c>
      <c r="D10" s="276"/>
    </row>
    <row r="11" spans="1:16" ht="30.75" customHeight="1" x14ac:dyDescent="0.25">
      <c r="A11" s="46" t="s">
        <v>47</v>
      </c>
      <c r="B11" s="46" t="s">
        <v>92</v>
      </c>
      <c r="C11" s="287">
        <v>0</v>
      </c>
      <c r="D11" s="287"/>
    </row>
    <row r="12" spans="1:16" ht="17.25" customHeight="1" x14ac:dyDescent="0.25">
      <c r="A12" s="46" t="s">
        <v>48</v>
      </c>
      <c r="B12" s="78"/>
      <c r="C12" s="287">
        <f>'ANEXO IV'!E37+'ANEXO V'!E23</f>
        <v>923.45</v>
      </c>
      <c r="D12" s="287"/>
      <c r="H12" s="86"/>
    </row>
    <row r="13" spans="1:16" ht="36" customHeight="1" x14ac:dyDescent="0.25">
      <c r="A13" s="46" t="s">
        <v>49</v>
      </c>
      <c r="B13" s="95">
        <v>44286</v>
      </c>
      <c r="C13" s="288">
        <f>'ANEXO VI'!E25</f>
        <v>872.84999999997399</v>
      </c>
      <c r="D13" s="288"/>
      <c r="G13" s="53"/>
    </row>
    <row r="14" spans="1:16" ht="17.25" customHeight="1" x14ac:dyDescent="0.25">
      <c r="A14" s="292" t="s">
        <v>50</v>
      </c>
      <c r="B14" s="292"/>
      <c r="C14" s="291">
        <f>SUM(C10:D13)</f>
        <v>123008.45999999998</v>
      </c>
      <c r="D14" s="291"/>
    </row>
    <row r="15" spans="1:16" ht="17.25" customHeight="1" x14ac:dyDescent="0.25">
      <c r="A15" s="286" t="s">
        <v>51</v>
      </c>
      <c r="B15" s="286"/>
      <c r="C15" s="286"/>
      <c r="D15" s="286"/>
    </row>
    <row r="16" spans="1:16" ht="42.75" customHeight="1" x14ac:dyDescent="0.25">
      <c r="A16" s="79" t="s">
        <v>52</v>
      </c>
      <c r="B16" s="79" t="s">
        <v>53</v>
      </c>
      <c r="C16" s="79" t="s">
        <v>54</v>
      </c>
      <c r="D16" s="79" t="s">
        <v>55</v>
      </c>
      <c r="G16"/>
      <c r="H16"/>
      <c r="I16"/>
      <c r="J16"/>
      <c r="K16"/>
      <c r="L16"/>
      <c r="M16"/>
      <c r="N16"/>
      <c r="O16"/>
      <c r="P16" s="162"/>
    </row>
    <row r="17" spans="1:19" ht="17.25" customHeight="1" x14ac:dyDescent="0.25">
      <c r="A17" s="282" t="s">
        <v>56</v>
      </c>
      <c r="B17" s="282"/>
      <c r="C17" s="282"/>
      <c r="D17" s="80">
        <f>SUM(D18:D20)</f>
        <v>6796.8</v>
      </c>
      <c r="G17"/>
      <c r="H17"/>
      <c r="I17"/>
      <c r="J17"/>
      <c r="K17"/>
      <c r="L17"/>
      <c r="M17"/>
      <c r="N17"/>
      <c r="O17"/>
    </row>
    <row r="18" spans="1:19" ht="27" customHeight="1" x14ac:dyDescent="0.25">
      <c r="A18" s="46" t="s">
        <v>113</v>
      </c>
      <c r="B18" s="81"/>
      <c r="C18" s="363">
        <v>4551.25</v>
      </c>
      <c r="D18" s="182">
        <f>B18+C18</f>
        <v>4551.25</v>
      </c>
      <c r="G18"/>
      <c r="H18"/>
      <c r="I18"/>
      <c r="J18"/>
      <c r="K18"/>
      <c r="L18"/>
      <c r="M18"/>
      <c r="N18"/>
      <c r="O18"/>
    </row>
    <row r="19" spans="1:19" ht="17.25" customHeight="1" x14ac:dyDescent="0.25">
      <c r="A19" s="46" t="s">
        <v>106</v>
      </c>
      <c r="B19" s="81"/>
      <c r="C19" s="363">
        <v>1539.05</v>
      </c>
      <c r="D19" s="182">
        <f>B19+C19</f>
        <v>1539.05</v>
      </c>
      <c r="G19"/>
      <c r="H19"/>
      <c r="I19"/>
      <c r="J19"/>
      <c r="K19"/>
      <c r="L19"/>
      <c r="M19"/>
      <c r="N19"/>
      <c r="O19"/>
      <c r="Q19" s="163" t="s">
        <v>265</v>
      </c>
      <c r="R19" s="163" t="s">
        <v>263</v>
      </c>
      <c r="S19" s="163" t="s">
        <v>264</v>
      </c>
    </row>
    <row r="20" spans="1:19" ht="17.25" customHeight="1" x14ac:dyDescent="0.25">
      <c r="A20" s="46" t="s">
        <v>112</v>
      </c>
      <c r="B20" s="81"/>
      <c r="C20" s="363">
        <v>706.5</v>
      </c>
      <c r="D20" s="182">
        <f>B20+C20</f>
        <v>706.5</v>
      </c>
      <c r="G20"/>
      <c r="H20"/>
      <c r="I20"/>
      <c r="J20"/>
      <c r="K20"/>
      <c r="L20"/>
      <c r="M20"/>
      <c r="N20"/>
      <c r="O20"/>
      <c r="Q20" s="161">
        <f>J22</f>
        <v>0</v>
      </c>
      <c r="R20" s="28">
        <f>O23</f>
        <v>0</v>
      </c>
      <c r="S20" s="161">
        <f>Q20-R20</f>
        <v>0</v>
      </c>
    </row>
    <row r="21" spans="1:19" ht="12" customHeight="1" x14ac:dyDescent="0.25">
      <c r="A21" s="283"/>
      <c r="B21" s="284"/>
      <c r="C21" s="284"/>
      <c r="D21" s="285"/>
      <c r="G21"/>
      <c r="H21"/>
      <c r="I21"/>
      <c r="J21"/>
      <c r="K21"/>
      <c r="L21"/>
      <c r="M21"/>
      <c r="N21"/>
      <c r="O21"/>
    </row>
    <row r="22" spans="1:19" ht="17.25" customHeight="1" x14ac:dyDescent="0.25">
      <c r="A22" s="282" t="s">
        <v>57</v>
      </c>
      <c r="B22" s="282"/>
      <c r="C22" s="282"/>
      <c r="D22" s="80">
        <f>SUM(D23:D25)</f>
        <v>114391.56</v>
      </c>
      <c r="G22"/>
      <c r="H22"/>
      <c r="I22"/>
      <c r="J22"/>
      <c r="K22"/>
      <c r="L22"/>
      <c r="M22"/>
      <c r="N22"/>
      <c r="O22"/>
    </row>
    <row r="23" spans="1:19" ht="17.25" customHeight="1" x14ac:dyDescent="0.25">
      <c r="A23" s="46" t="s">
        <v>58</v>
      </c>
      <c r="B23" s="168">
        <v>0</v>
      </c>
      <c r="C23" s="164">
        <v>108346.3</v>
      </c>
      <c r="D23" s="61">
        <f>C23+B23</f>
        <v>108346.3</v>
      </c>
      <c r="G23"/>
      <c r="H23"/>
      <c r="I23"/>
      <c r="J23"/>
      <c r="K23"/>
      <c r="L23"/>
      <c r="M23"/>
      <c r="N23"/>
      <c r="O23"/>
    </row>
    <row r="24" spans="1:19" ht="17.25" customHeight="1" x14ac:dyDescent="0.25">
      <c r="A24" s="46" t="s">
        <v>114</v>
      </c>
      <c r="B24" s="169"/>
      <c r="C24" s="165">
        <v>0</v>
      </c>
      <c r="D24" s="166">
        <f>C24</f>
        <v>0</v>
      </c>
      <c r="G24"/>
      <c r="H24"/>
      <c r="I24"/>
      <c r="J24"/>
      <c r="K24"/>
      <c r="L24"/>
      <c r="M24"/>
      <c r="N24"/>
      <c r="O24"/>
    </row>
    <row r="25" spans="1:19" ht="17.25" customHeight="1" x14ac:dyDescent="0.25">
      <c r="A25" s="46" t="s">
        <v>115</v>
      </c>
      <c r="B25" s="169"/>
      <c r="C25" s="363">
        <v>6045.26</v>
      </c>
      <c r="D25" s="182">
        <f>C25</f>
        <v>6045.26</v>
      </c>
      <c r="G25"/>
      <c r="H25"/>
      <c r="I25"/>
      <c r="J25"/>
      <c r="K25"/>
      <c r="L25"/>
      <c r="M25"/>
      <c r="N25"/>
      <c r="O25"/>
    </row>
    <row r="26" spans="1:19" ht="12" customHeight="1" x14ac:dyDescent="0.25">
      <c r="A26" s="283"/>
      <c r="B26" s="284"/>
      <c r="C26" s="284"/>
      <c r="D26" s="285"/>
      <c r="G26"/>
      <c r="H26"/>
      <c r="I26"/>
      <c r="J26"/>
      <c r="K26"/>
      <c r="L26"/>
      <c r="M26"/>
      <c r="N26"/>
      <c r="O26"/>
    </row>
    <row r="27" spans="1:19" ht="17.25" customHeight="1" x14ac:dyDescent="0.25">
      <c r="A27" s="282" t="s">
        <v>59</v>
      </c>
      <c r="B27" s="282"/>
      <c r="C27" s="282"/>
      <c r="D27" s="80">
        <f>SUM(D28:D30)</f>
        <v>921.64999999999986</v>
      </c>
      <c r="G27"/>
      <c r="H27"/>
      <c r="I27"/>
      <c r="J27"/>
      <c r="K27"/>
      <c r="L27"/>
      <c r="M27"/>
      <c r="N27"/>
      <c r="O27"/>
    </row>
    <row r="28" spans="1:19" ht="17.25" customHeight="1" x14ac:dyDescent="0.25">
      <c r="A28" s="46" t="s">
        <v>60</v>
      </c>
      <c r="B28" s="81"/>
      <c r="C28" s="179">
        <f>'ANEXO IV'!E32</f>
        <v>741.84999999999991</v>
      </c>
      <c r="D28" s="61">
        <f>C28</f>
        <v>741.84999999999991</v>
      </c>
      <c r="G28"/>
      <c r="H28"/>
      <c r="I28"/>
      <c r="J28"/>
      <c r="K28"/>
      <c r="L28"/>
      <c r="M28"/>
      <c r="N28"/>
      <c r="O28"/>
    </row>
    <row r="29" spans="1:19" ht="15" x14ac:dyDescent="0.25">
      <c r="A29" s="31" t="s">
        <v>313</v>
      </c>
      <c r="B29" s="81"/>
      <c r="C29" s="72">
        <v>179.8</v>
      </c>
      <c r="D29" s="182">
        <f>C29</f>
        <v>179.8</v>
      </c>
      <c r="F29" s="53"/>
      <c r="G29"/>
      <c r="H29"/>
      <c r="I29"/>
      <c r="J29"/>
      <c r="K29"/>
      <c r="L29"/>
      <c r="M29"/>
      <c r="N29"/>
      <c r="O29"/>
    </row>
    <row r="30" spans="1:19" ht="15" x14ac:dyDescent="0.25">
      <c r="A30" s="99"/>
      <c r="B30" s="99"/>
      <c r="C30" s="99"/>
      <c r="D30" s="98">
        <v>0</v>
      </c>
      <c r="G30"/>
      <c r="H30" s="183"/>
      <c r="I30"/>
      <c r="J30"/>
      <c r="K30"/>
      <c r="L30"/>
      <c r="M30"/>
      <c r="N30"/>
      <c r="O30"/>
    </row>
    <row r="31" spans="1:19" ht="17.25" customHeight="1" x14ac:dyDescent="0.25">
      <c r="A31" s="82" t="s">
        <v>61</v>
      </c>
      <c r="B31" s="83"/>
      <c r="C31" s="83"/>
      <c r="D31" s="80">
        <f>D17+D22+D27</f>
        <v>122110.01</v>
      </c>
      <c r="F31" s="53"/>
      <c r="G31"/>
      <c r="H31" s="183"/>
      <c r="I31"/>
      <c r="J31"/>
      <c r="K31"/>
      <c r="L31"/>
      <c r="M31"/>
      <c r="N31"/>
      <c r="O31"/>
      <c r="Q31" s="86">
        <f>K24*8%</f>
        <v>0</v>
      </c>
    </row>
    <row r="32" spans="1:19" ht="17.25" customHeight="1" x14ac:dyDescent="0.25">
      <c r="A32" s="282" t="s">
        <v>62</v>
      </c>
      <c r="B32" s="282"/>
      <c r="C32" s="282"/>
      <c r="D32" s="80">
        <f>C14-D31</f>
        <v>898.44999999998254</v>
      </c>
      <c r="F32" s="53"/>
      <c r="G32" s="67"/>
      <c r="H32" s="184"/>
      <c r="I32"/>
      <c r="J32" s="67"/>
      <c r="K32"/>
      <c r="L32"/>
      <c r="M32"/>
      <c r="N32"/>
      <c r="O32"/>
      <c r="Q32" s="86">
        <f>K25*8%</f>
        <v>0</v>
      </c>
    </row>
    <row r="33" spans="1:17" ht="17.25" customHeight="1" x14ac:dyDescent="0.25">
      <c r="A33" s="84"/>
      <c r="B33" s="84"/>
      <c r="C33" s="84"/>
      <c r="D33" s="85"/>
      <c r="G33"/>
      <c r="H33"/>
      <c r="I33"/>
      <c r="J33"/>
      <c r="K33"/>
      <c r="L33"/>
      <c r="M33"/>
      <c r="N33"/>
      <c r="O33"/>
      <c r="Q33" s="86">
        <f>K26*8%</f>
        <v>0</v>
      </c>
    </row>
    <row r="34" spans="1:17" ht="41.25" customHeight="1" x14ac:dyDescent="0.25">
      <c r="A34" s="279" t="s">
        <v>107</v>
      </c>
      <c r="B34" s="278"/>
      <c r="C34" s="277" t="s">
        <v>120</v>
      </c>
      <c r="D34" s="278"/>
      <c r="G34" s="53"/>
      <c r="N34" s="161"/>
      <c r="O34" s="86"/>
      <c r="Q34" s="86">
        <f>SUM(Q31:Q33)</f>
        <v>0</v>
      </c>
    </row>
    <row r="35" spans="1:17" ht="50.25" customHeight="1" x14ac:dyDescent="0.25">
      <c r="A35" s="279" t="s">
        <v>91</v>
      </c>
      <c r="B35" s="280"/>
      <c r="C35" s="281" t="s">
        <v>91</v>
      </c>
      <c r="D35" s="281"/>
      <c r="N35" s="161"/>
    </row>
    <row r="36" spans="1:17" ht="17.25" customHeight="1" x14ac:dyDescent="0.25">
      <c r="A36" s="28"/>
      <c r="B36" s="28"/>
      <c r="C36" s="28"/>
      <c r="D36" s="28"/>
    </row>
    <row r="37" spans="1:17" ht="17.25" customHeight="1" x14ac:dyDescent="0.25">
      <c r="A37" s="28"/>
      <c r="B37" s="28"/>
      <c r="C37" s="28"/>
      <c r="D37" s="28"/>
    </row>
    <row r="38" spans="1:17" s="28" customFormat="1" ht="17.25" customHeight="1" x14ac:dyDescent="0.25">
      <c r="B38" s="53"/>
      <c r="I38" s="100"/>
    </row>
    <row r="39" spans="1:17" s="28" customFormat="1" ht="17.25" customHeight="1" x14ac:dyDescent="0.25">
      <c r="C39" s="53"/>
      <c r="I39" s="100"/>
    </row>
    <row r="40" spans="1:17" s="28" customFormat="1" ht="17.25" customHeight="1" x14ac:dyDescent="0.25">
      <c r="I40" s="100"/>
    </row>
    <row r="41" spans="1:17" s="28" customFormat="1" ht="17.25" customHeight="1" x14ac:dyDescent="0.25">
      <c r="C41" s="53"/>
      <c r="I41" s="100"/>
    </row>
    <row r="42" spans="1:17" s="28" customFormat="1" ht="17.25" customHeight="1" x14ac:dyDescent="0.25">
      <c r="I42" s="100"/>
    </row>
    <row r="43" spans="1:17" s="28" customFormat="1" ht="17.25" customHeight="1" x14ac:dyDescent="0.25">
      <c r="I43" s="100"/>
    </row>
    <row r="44" spans="1:17" s="28" customFormat="1" ht="17.25" customHeight="1" x14ac:dyDescent="0.25">
      <c r="I44" s="100"/>
    </row>
    <row r="45" spans="1:17" s="28" customFormat="1" ht="17.25" customHeight="1" x14ac:dyDescent="0.25">
      <c r="I45" s="100"/>
    </row>
    <row r="46" spans="1:17" s="28" customFormat="1" ht="17.25" customHeight="1" x14ac:dyDescent="0.25">
      <c r="I46" s="100"/>
    </row>
    <row r="47" spans="1:17" s="28" customFormat="1" ht="17.25" customHeight="1" x14ac:dyDescent="0.25">
      <c r="I47" s="100"/>
    </row>
    <row r="48" spans="1:17" s="28" customFormat="1" ht="17.25" customHeight="1" x14ac:dyDescent="0.25">
      <c r="I48" s="100"/>
    </row>
    <row r="49" spans="9:9" s="28" customFormat="1" ht="17.25" customHeight="1" x14ac:dyDescent="0.25">
      <c r="I49" s="100"/>
    </row>
    <row r="50" spans="9:9" s="28" customFormat="1" ht="17.25" customHeight="1" x14ac:dyDescent="0.25">
      <c r="I50" s="100"/>
    </row>
    <row r="51" spans="9:9" s="28" customFormat="1" ht="17.25" customHeight="1" x14ac:dyDescent="0.25">
      <c r="I51" s="100"/>
    </row>
    <row r="52" spans="9:9" s="28" customFormat="1" ht="17.25" customHeight="1" x14ac:dyDescent="0.25">
      <c r="I52" s="100"/>
    </row>
    <row r="53" spans="9:9" s="28" customFormat="1" ht="17.25" customHeight="1" x14ac:dyDescent="0.25">
      <c r="I53" s="100"/>
    </row>
    <row r="54" spans="9:9" s="28" customFormat="1" ht="17.25" customHeight="1" x14ac:dyDescent="0.25">
      <c r="I54" s="100"/>
    </row>
    <row r="55" spans="9:9" s="28" customFormat="1" ht="17.25" customHeight="1" x14ac:dyDescent="0.25">
      <c r="I55" s="100"/>
    </row>
    <row r="56" spans="9:9" s="28" customFormat="1" ht="17.25" customHeight="1" x14ac:dyDescent="0.25">
      <c r="I56" s="100"/>
    </row>
    <row r="57" spans="9:9" s="28" customFormat="1" ht="17.25" customHeight="1" x14ac:dyDescent="0.25">
      <c r="I57" s="100"/>
    </row>
    <row r="58" spans="9:9" s="28" customFormat="1" ht="17.25" customHeight="1" x14ac:dyDescent="0.25">
      <c r="I58" s="100"/>
    </row>
    <row r="59" spans="9:9" s="28" customFormat="1" ht="17.25" customHeight="1" x14ac:dyDescent="0.25">
      <c r="I59" s="100"/>
    </row>
  </sheetData>
  <mergeCells count="26">
    <mergeCell ref="A3:D3"/>
    <mergeCell ref="A34:B34"/>
    <mergeCell ref="C11:D11"/>
    <mergeCell ref="C12:D12"/>
    <mergeCell ref="C13:D13"/>
    <mergeCell ref="A5:C6"/>
    <mergeCell ref="C7:D7"/>
    <mergeCell ref="A8:B8"/>
    <mergeCell ref="C8:D8"/>
    <mergeCell ref="A9:B9"/>
    <mergeCell ref="C9:D9"/>
    <mergeCell ref="A7:B7"/>
    <mergeCell ref="C14:D14"/>
    <mergeCell ref="A14:B14"/>
    <mergeCell ref="A15:D15"/>
    <mergeCell ref="A4:D4"/>
    <mergeCell ref="C10:D10"/>
    <mergeCell ref="C34:D34"/>
    <mergeCell ref="A35:B35"/>
    <mergeCell ref="C35:D35"/>
    <mergeCell ref="A32:C32"/>
    <mergeCell ref="A17:C17"/>
    <mergeCell ref="A22:C22"/>
    <mergeCell ref="A27:C27"/>
    <mergeCell ref="A21:D21"/>
    <mergeCell ref="A26:D26"/>
  </mergeCells>
  <pageMargins left="0.511811024" right="0.511811024" top="0.78740157499999996" bottom="0.78740157499999996" header="0.31496062000000002" footer="0.31496062000000002"/>
  <pageSetup paperSize="9" orientation="portrait" r:id="rId1"/>
  <headerFooter>
    <oddHeader>&amp;L&amp;G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67"/>
  <sheetViews>
    <sheetView tabSelected="1" workbookViewId="0">
      <selection activeCell="R10" sqref="R9:R10"/>
    </sheetView>
  </sheetViews>
  <sheetFormatPr defaultColWidth="9.140625" defaultRowHeight="15" x14ac:dyDescent="0.2"/>
  <cols>
    <col min="1" max="1" width="11.140625" style="1" bestFit="1" customWidth="1"/>
    <col min="2" max="3" width="9.140625" style="1"/>
    <col min="4" max="4" width="10" style="1" customWidth="1"/>
    <col min="5" max="5" width="14.85546875" style="1" customWidth="1"/>
    <col min="6" max="6" width="15.140625" style="1" customWidth="1"/>
    <col min="7" max="8" width="9.140625" style="1"/>
    <col min="9" max="9" width="8.85546875" style="1" customWidth="1"/>
    <col min="10" max="10" width="10.140625" style="1" customWidth="1"/>
    <col min="11" max="11" width="10.28515625" style="1" customWidth="1"/>
    <col min="12" max="12" width="13.42578125" style="1" customWidth="1"/>
    <col min="13" max="16384" width="9.140625" style="1"/>
  </cols>
  <sheetData>
    <row r="1" spans="1:12" ht="37.5" customHeight="1" x14ac:dyDescent="0.2">
      <c r="A1" s="274" t="s">
        <v>125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</row>
    <row r="2" spans="1:12" ht="15.75" x14ac:dyDescent="0.2">
      <c r="A2" s="244" t="s">
        <v>63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</row>
    <row r="3" spans="1:12" x14ac:dyDescent="0.2">
      <c r="A3" s="296"/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8"/>
    </row>
    <row r="4" spans="1:12" ht="15.75" x14ac:dyDescent="0.2">
      <c r="A4" s="247" t="s">
        <v>94</v>
      </c>
      <c r="B4" s="233"/>
      <c r="C4" s="233"/>
      <c r="D4" s="233"/>
      <c r="E4" s="233"/>
      <c r="F4" s="233"/>
      <c r="G4" s="233"/>
      <c r="H4" s="233"/>
      <c r="I4" s="233"/>
      <c r="J4" s="247" t="s">
        <v>116</v>
      </c>
      <c r="K4" s="233"/>
      <c r="L4" s="233"/>
    </row>
    <row r="5" spans="1:12" ht="60" x14ac:dyDescent="0.2">
      <c r="A5" s="24" t="s">
        <v>64</v>
      </c>
      <c r="B5" s="24" t="s">
        <v>6</v>
      </c>
      <c r="C5" s="24" t="s">
        <v>65</v>
      </c>
      <c r="D5" s="24" t="s">
        <v>66</v>
      </c>
      <c r="E5" s="24" t="s">
        <v>67</v>
      </c>
      <c r="F5" s="24" t="s">
        <v>68</v>
      </c>
      <c r="G5" s="24" t="s">
        <v>69</v>
      </c>
      <c r="H5" s="24" t="s">
        <v>70</v>
      </c>
      <c r="I5" s="24" t="s">
        <v>71</v>
      </c>
      <c r="J5" s="24" t="s">
        <v>72</v>
      </c>
      <c r="K5" s="24" t="s">
        <v>73</v>
      </c>
      <c r="L5" s="24" t="s">
        <v>74</v>
      </c>
    </row>
    <row r="6" spans="1:12" x14ac:dyDescent="0.2">
      <c r="A6" s="6"/>
      <c r="B6" s="6"/>
      <c r="C6" s="6"/>
      <c r="D6" s="6"/>
      <c r="E6" s="6"/>
      <c r="F6" s="6"/>
      <c r="G6" s="6"/>
      <c r="H6" s="6"/>
      <c r="I6" s="23"/>
      <c r="J6" s="6"/>
      <c r="K6" s="6"/>
      <c r="L6" s="23"/>
    </row>
    <row r="7" spans="1:12" x14ac:dyDescent="0.2">
      <c r="A7" s="6"/>
      <c r="B7" s="6"/>
      <c r="C7" s="6"/>
      <c r="D7" s="6"/>
      <c r="E7" s="6"/>
      <c r="F7" s="6"/>
      <c r="G7" s="6"/>
      <c r="H7" s="6"/>
      <c r="I7" s="23"/>
      <c r="J7" s="6"/>
      <c r="K7" s="6"/>
      <c r="L7" s="23"/>
    </row>
    <row r="8" spans="1:12" ht="15.75" x14ac:dyDescent="0.2">
      <c r="A8" s="6"/>
      <c r="B8" s="6"/>
      <c r="C8" s="6"/>
      <c r="D8" s="295" t="s">
        <v>79</v>
      </c>
      <c r="E8" s="295"/>
      <c r="F8" s="295"/>
      <c r="G8" s="295"/>
      <c r="H8" s="295"/>
      <c r="I8" s="23"/>
      <c r="J8" s="6"/>
      <c r="K8" s="6"/>
      <c r="L8" s="23"/>
    </row>
    <row r="9" spans="1:12" x14ac:dyDescent="0.2">
      <c r="A9" s="6"/>
      <c r="B9" s="6"/>
      <c r="C9" s="6"/>
      <c r="D9" s="6"/>
      <c r="E9" s="6"/>
      <c r="F9" s="6"/>
      <c r="G9" s="6"/>
      <c r="H9" s="6"/>
      <c r="I9" s="23"/>
      <c r="J9" s="6"/>
      <c r="K9" s="6"/>
      <c r="L9" s="23"/>
    </row>
    <row r="10" spans="1:12" x14ac:dyDescent="0.2">
      <c r="A10" s="6"/>
      <c r="B10" s="6"/>
      <c r="C10" s="6"/>
      <c r="D10" s="6"/>
      <c r="E10" s="6"/>
      <c r="F10" s="6"/>
      <c r="G10" s="6"/>
      <c r="H10" s="6"/>
      <c r="I10" s="23"/>
      <c r="J10" s="6"/>
      <c r="K10" s="6"/>
      <c r="L10" s="23"/>
    </row>
    <row r="11" spans="1:12" x14ac:dyDescent="0.2">
      <c r="A11" s="6"/>
      <c r="B11" s="6"/>
      <c r="C11" s="6"/>
      <c r="D11" s="6"/>
      <c r="E11" s="6"/>
      <c r="F11" s="6"/>
      <c r="G11" s="6"/>
      <c r="H11" s="6"/>
      <c r="I11" s="23"/>
      <c r="J11" s="6"/>
      <c r="K11" s="6"/>
      <c r="L11" s="23"/>
    </row>
    <row r="12" spans="1:12" x14ac:dyDescent="0.2">
      <c r="A12" s="6"/>
      <c r="B12" s="6"/>
      <c r="C12" s="6"/>
      <c r="D12" s="6"/>
      <c r="E12" s="6"/>
      <c r="F12" s="6"/>
      <c r="G12" s="6"/>
      <c r="H12" s="6"/>
      <c r="I12" s="23"/>
      <c r="J12" s="6"/>
      <c r="K12" s="6"/>
      <c r="L12" s="23"/>
    </row>
    <row r="13" spans="1:12" ht="15.75" x14ac:dyDescent="0.2">
      <c r="A13" s="294" t="s">
        <v>9</v>
      </c>
      <c r="B13" s="294"/>
      <c r="C13" s="294"/>
      <c r="D13" s="294"/>
      <c r="E13" s="294"/>
      <c r="F13" s="294"/>
      <c r="G13" s="294"/>
      <c r="H13" s="294"/>
      <c r="I13" s="294"/>
      <c r="J13" s="294"/>
      <c r="K13" s="294"/>
      <c r="L13" s="23">
        <v>0</v>
      </c>
    </row>
    <row r="14" spans="1:12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32.25" customHeight="1" x14ac:dyDescent="0.2">
      <c r="A15" s="300" t="s">
        <v>93</v>
      </c>
      <c r="B15" s="301"/>
      <c r="C15" s="301"/>
      <c r="D15" s="301"/>
      <c r="E15" s="302"/>
      <c r="F15" s="266" t="s">
        <v>121</v>
      </c>
      <c r="G15" s="303"/>
      <c r="H15" s="303"/>
      <c r="I15" s="303"/>
      <c r="J15" s="303"/>
      <c r="K15" s="303"/>
      <c r="L15" s="267"/>
    </row>
    <row r="16" spans="1:12" ht="29.25" customHeight="1" x14ac:dyDescent="0.2">
      <c r="A16" s="299" t="s">
        <v>78</v>
      </c>
      <c r="B16" s="299"/>
      <c r="C16" s="299"/>
      <c r="D16" s="299"/>
      <c r="E16" s="299"/>
      <c r="F16" s="299" t="s">
        <v>78</v>
      </c>
      <c r="G16" s="299"/>
      <c r="H16" s="299"/>
      <c r="I16" s="299"/>
      <c r="J16" s="299"/>
      <c r="K16" s="299"/>
      <c r="L16" s="299"/>
    </row>
    <row r="20" spans="1:12" ht="15.75" x14ac:dyDescent="0.25">
      <c r="A20"/>
      <c r="B20"/>
      <c r="C20"/>
      <c r="D20"/>
      <c r="E20"/>
      <c r="F20"/>
      <c r="G20"/>
      <c r="H20"/>
      <c r="I20"/>
      <c r="J20"/>
      <c r="K20"/>
      <c r="L20"/>
    </row>
    <row r="21" spans="1:12" ht="15.75" x14ac:dyDescent="0.25">
      <c r="A21"/>
      <c r="B21"/>
      <c r="C21"/>
      <c r="D21"/>
      <c r="E21"/>
      <c r="F21"/>
      <c r="G21"/>
      <c r="H21"/>
      <c r="I21"/>
      <c r="J21"/>
      <c r="K21"/>
      <c r="L21"/>
    </row>
    <row r="22" spans="1:12" ht="15.75" x14ac:dyDescent="0.25">
      <c r="A22"/>
      <c r="B22"/>
      <c r="C22"/>
      <c r="D22"/>
      <c r="E22"/>
      <c r="F22"/>
      <c r="G22"/>
      <c r="H22"/>
      <c r="I22"/>
      <c r="J22"/>
      <c r="K22"/>
      <c r="L22"/>
    </row>
    <row r="23" spans="1:12" ht="15.75" x14ac:dyDescent="0.25">
      <c r="A23"/>
      <c r="B23"/>
      <c r="C23"/>
      <c r="D23"/>
      <c r="E23"/>
      <c r="F23"/>
      <c r="G23"/>
      <c r="H23"/>
      <c r="I23"/>
      <c r="J23"/>
      <c r="K23"/>
      <c r="L23"/>
    </row>
    <row r="24" spans="1:12" ht="15.75" x14ac:dyDescent="0.25">
      <c r="A24"/>
      <c r="B24"/>
      <c r="C24"/>
      <c r="D24"/>
      <c r="E24"/>
      <c r="F24"/>
      <c r="G24"/>
      <c r="H24"/>
      <c r="I24"/>
      <c r="J24"/>
      <c r="K24"/>
      <c r="L24"/>
    </row>
    <row r="25" spans="1:12" ht="15.75" x14ac:dyDescent="0.25">
      <c r="A25"/>
      <c r="B25"/>
      <c r="C25"/>
      <c r="D25"/>
      <c r="E25"/>
      <c r="F25"/>
      <c r="G25"/>
      <c r="H25"/>
      <c r="I25"/>
      <c r="J25"/>
      <c r="K25"/>
      <c r="L25"/>
    </row>
    <row r="26" spans="1:12" ht="15.75" x14ac:dyDescent="0.25">
      <c r="A26"/>
      <c r="B26"/>
      <c r="C26"/>
      <c r="D26"/>
      <c r="E26"/>
      <c r="F26"/>
      <c r="G26"/>
      <c r="H26"/>
      <c r="I26"/>
      <c r="J26"/>
      <c r="K26"/>
      <c r="L26"/>
    </row>
    <row r="27" spans="1:12" ht="15.75" x14ac:dyDescent="0.25">
      <c r="A27"/>
      <c r="B27"/>
      <c r="C27"/>
      <c r="D27"/>
      <c r="E27"/>
      <c r="F27"/>
      <c r="G27"/>
      <c r="H27"/>
      <c r="I27"/>
      <c r="J27"/>
      <c r="K27"/>
      <c r="L27"/>
    </row>
    <row r="28" spans="1:12" ht="15.75" x14ac:dyDescent="0.25">
      <c r="A28"/>
      <c r="B28"/>
      <c r="C28"/>
      <c r="D28"/>
      <c r="E28"/>
      <c r="F28"/>
      <c r="G28"/>
      <c r="H28"/>
      <c r="I28"/>
      <c r="J28"/>
      <c r="K28"/>
      <c r="L28"/>
    </row>
    <row r="29" spans="1:12" ht="15.75" x14ac:dyDescent="0.25">
      <c r="A29"/>
      <c r="B29"/>
      <c r="C29"/>
      <c r="D29"/>
      <c r="E29"/>
      <c r="F29"/>
      <c r="G29"/>
      <c r="H29"/>
      <c r="I29"/>
      <c r="J29"/>
      <c r="K29"/>
      <c r="L29"/>
    </row>
    <row r="30" spans="1:12" ht="15.75" x14ac:dyDescent="0.25">
      <c r="A30"/>
      <c r="B30"/>
      <c r="C30"/>
      <c r="D30"/>
      <c r="E30"/>
      <c r="F30"/>
      <c r="G30"/>
      <c r="H30"/>
      <c r="I30"/>
      <c r="J30"/>
      <c r="K30"/>
      <c r="L30"/>
    </row>
    <row r="31" spans="1:12" ht="15.75" x14ac:dyDescent="0.25">
      <c r="A31"/>
      <c r="B31"/>
      <c r="C31"/>
      <c r="D31"/>
      <c r="E31"/>
      <c r="F31"/>
      <c r="G31"/>
      <c r="H31"/>
      <c r="I31"/>
      <c r="J31"/>
      <c r="K31"/>
      <c r="L31"/>
    </row>
    <row r="32" spans="1:12" ht="15.75" x14ac:dyDescent="0.25">
      <c r="A32"/>
      <c r="B32"/>
      <c r="C32"/>
      <c r="D32"/>
      <c r="E32"/>
      <c r="F32"/>
      <c r="G32"/>
      <c r="H32"/>
      <c r="I32"/>
      <c r="J32"/>
      <c r="K32"/>
      <c r="L32"/>
    </row>
    <row r="33" spans="1:12" ht="15.75" x14ac:dyDescent="0.25">
      <c r="A33"/>
      <c r="B33"/>
      <c r="C33"/>
      <c r="D33"/>
      <c r="E33"/>
      <c r="F33"/>
      <c r="G33"/>
      <c r="H33"/>
      <c r="I33"/>
      <c r="J33"/>
      <c r="K33"/>
      <c r="L33"/>
    </row>
    <row r="34" spans="1:12" ht="15.75" x14ac:dyDescent="0.25">
      <c r="A34"/>
      <c r="B34"/>
      <c r="C34"/>
      <c r="D34"/>
      <c r="E34"/>
      <c r="F34"/>
      <c r="G34"/>
      <c r="H34"/>
      <c r="I34"/>
      <c r="J34"/>
      <c r="K34"/>
      <c r="L34"/>
    </row>
    <row r="35" spans="1:12" ht="15.75" x14ac:dyDescent="0.25">
      <c r="A35"/>
      <c r="B35"/>
      <c r="C35"/>
      <c r="D35"/>
      <c r="E35"/>
      <c r="F35"/>
      <c r="G35"/>
      <c r="H35"/>
      <c r="I35"/>
      <c r="J35"/>
      <c r="K35"/>
      <c r="L35"/>
    </row>
    <row r="36" spans="1:12" ht="15.75" x14ac:dyDescent="0.25">
      <c r="A36"/>
      <c r="B36"/>
      <c r="C36"/>
      <c r="D36"/>
      <c r="E36"/>
      <c r="F36"/>
      <c r="G36"/>
      <c r="H36"/>
      <c r="I36"/>
      <c r="J36"/>
      <c r="K36"/>
      <c r="L36"/>
    </row>
    <row r="37" spans="1:12" ht="15.75" x14ac:dyDescent="0.25">
      <c r="A37"/>
      <c r="B37"/>
      <c r="C37"/>
      <c r="D37"/>
      <c r="E37"/>
      <c r="F37"/>
      <c r="G37"/>
      <c r="H37"/>
      <c r="I37"/>
      <c r="J37"/>
      <c r="K37"/>
      <c r="L37"/>
    </row>
    <row r="38" spans="1:12" ht="15.75" x14ac:dyDescent="0.25">
      <c r="A38"/>
      <c r="B38"/>
      <c r="C38"/>
      <c r="D38"/>
      <c r="E38"/>
      <c r="F38"/>
      <c r="G38"/>
      <c r="H38"/>
      <c r="I38"/>
      <c r="J38"/>
      <c r="K38"/>
      <c r="L38"/>
    </row>
    <row r="39" spans="1:12" ht="15.75" x14ac:dyDescent="0.25">
      <c r="A39"/>
      <c r="B39"/>
      <c r="C39"/>
      <c r="D39"/>
      <c r="E39"/>
      <c r="F39"/>
      <c r="G39"/>
      <c r="H39"/>
      <c r="I39"/>
      <c r="J39"/>
      <c r="K39"/>
      <c r="L39"/>
    </row>
    <row r="40" spans="1:12" ht="15.75" x14ac:dyDescent="0.25">
      <c r="A40"/>
      <c r="B40"/>
      <c r="C40"/>
      <c r="D40"/>
      <c r="E40"/>
      <c r="F40"/>
      <c r="G40"/>
      <c r="H40"/>
      <c r="I40"/>
      <c r="J40"/>
      <c r="K40"/>
      <c r="L40"/>
    </row>
    <row r="41" spans="1:12" ht="15.75" x14ac:dyDescent="0.25">
      <c r="A41"/>
      <c r="B41"/>
      <c r="C41"/>
      <c r="D41"/>
      <c r="E41"/>
      <c r="F41"/>
      <c r="G41"/>
      <c r="H41"/>
      <c r="I41"/>
      <c r="J41"/>
      <c r="K41"/>
      <c r="L41"/>
    </row>
    <row r="42" spans="1:12" ht="15.75" x14ac:dyDescent="0.25">
      <c r="A42"/>
      <c r="B42"/>
      <c r="C42"/>
      <c r="D42"/>
      <c r="E42"/>
      <c r="F42"/>
      <c r="G42"/>
      <c r="H42"/>
      <c r="I42"/>
      <c r="J42"/>
      <c r="K42"/>
      <c r="L42"/>
    </row>
    <row r="43" spans="1:12" ht="15.75" x14ac:dyDescent="0.25">
      <c r="A43"/>
      <c r="B43"/>
      <c r="C43"/>
      <c r="D43"/>
      <c r="E43"/>
      <c r="F43"/>
      <c r="G43"/>
      <c r="H43"/>
      <c r="I43"/>
      <c r="J43"/>
      <c r="K43"/>
      <c r="L43"/>
    </row>
    <row r="44" spans="1:12" ht="15.75" x14ac:dyDescent="0.25">
      <c r="A44"/>
      <c r="B44"/>
      <c r="C44"/>
      <c r="D44"/>
      <c r="E44"/>
      <c r="F44"/>
      <c r="G44"/>
      <c r="H44"/>
      <c r="I44"/>
      <c r="J44"/>
      <c r="K44"/>
      <c r="L44"/>
    </row>
    <row r="45" spans="1:12" ht="15.75" x14ac:dyDescent="0.25">
      <c r="A45"/>
      <c r="B45"/>
      <c r="C45"/>
      <c r="D45"/>
      <c r="E45"/>
      <c r="F45"/>
      <c r="G45"/>
      <c r="H45"/>
      <c r="I45"/>
      <c r="J45"/>
      <c r="K45"/>
      <c r="L45"/>
    </row>
    <row r="46" spans="1:12" ht="15.75" x14ac:dyDescent="0.25">
      <c r="A46"/>
      <c r="B46"/>
      <c r="C46"/>
      <c r="D46"/>
      <c r="E46"/>
      <c r="F46"/>
      <c r="G46"/>
      <c r="H46"/>
      <c r="I46"/>
      <c r="J46"/>
      <c r="K46"/>
      <c r="L46"/>
    </row>
    <row r="47" spans="1:12" ht="15.75" x14ac:dyDescent="0.25">
      <c r="A47"/>
      <c r="B47"/>
      <c r="C47"/>
      <c r="D47"/>
      <c r="E47"/>
      <c r="F47"/>
      <c r="G47"/>
      <c r="H47"/>
      <c r="I47"/>
      <c r="J47"/>
      <c r="K47"/>
      <c r="L47"/>
    </row>
    <row r="48" spans="1:12" ht="15.75" x14ac:dyDescent="0.25">
      <c r="A48"/>
      <c r="B48"/>
      <c r="C48"/>
      <c r="D48"/>
      <c r="E48"/>
      <c r="F48"/>
      <c r="G48"/>
      <c r="H48"/>
      <c r="I48"/>
      <c r="J48"/>
      <c r="K48"/>
      <c r="L48"/>
    </row>
    <row r="49" spans="1:12" ht="15.75" x14ac:dyDescent="0.25">
      <c r="A49"/>
      <c r="B49"/>
      <c r="C49"/>
      <c r="D49"/>
      <c r="E49"/>
      <c r="F49"/>
      <c r="G49"/>
      <c r="H49"/>
      <c r="I49"/>
      <c r="J49"/>
      <c r="K49"/>
      <c r="L49"/>
    </row>
    <row r="50" spans="1:12" ht="15.75" x14ac:dyDescent="0.25">
      <c r="A50"/>
      <c r="B50"/>
      <c r="C50"/>
      <c r="D50"/>
      <c r="E50"/>
      <c r="F50"/>
      <c r="G50"/>
      <c r="H50"/>
      <c r="I50"/>
      <c r="J50"/>
      <c r="K50"/>
      <c r="L50"/>
    </row>
    <row r="51" spans="1:12" ht="15.75" x14ac:dyDescent="0.25">
      <c r="A51"/>
      <c r="B51"/>
      <c r="C51"/>
      <c r="D51"/>
      <c r="E51"/>
      <c r="F51"/>
      <c r="G51"/>
      <c r="H51"/>
      <c r="I51"/>
      <c r="J51"/>
      <c r="K51"/>
      <c r="L51"/>
    </row>
    <row r="52" spans="1:12" ht="15.75" x14ac:dyDescent="0.25">
      <c r="A52"/>
      <c r="B52"/>
      <c r="C52"/>
      <c r="D52"/>
      <c r="E52"/>
      <c r="F52"/>
      <c r="G52"/>
      <c r="H52"/>
      <c r="I52"/>
      <c r="J52"/>
      <c r="K52"/>
      <c r="L52"/>
    </row>
    <row r="53" spans="1:12" ht="15.75" x14ac:dyDescent="0.25">
      <c r="A53"/>
      <c r="B53"/>
      <c r="C53"/>
      <c r="D53"/>
      <c r="E53"/>
      <c r="F53"/>
      <c r="G53"/>
      <c r="H53"/>
      <c r="I53"/>
      <c r="J53"/>
      <c r="K53"/>
      <c r="L53"/>
    </row>
    <row r="54" spans="1:12" ht="15.75" x14ac:dyDescent="0.25">
      <c r="A54"/>
      <c r="B54"/>
      <c r="C54"/>
      <c r="D54"/>
      <c r="E54"/>
      <c r="F54"/>
      <c r="G54"/>
      <c r="H54"/>
      <c r="I54"/>
      <c r="J54"/>
      <c r="K54"/>
      <c r="L54"/>
    </row>
    <row r="55" spans="1:12" ht="15.75" x14ac:dyDescent="0.25">
      <c r="A55"/>
      <c r="B55"/>
      <c r="C55"/>
      <c r="D55"/>
      <c r="E55"/>
      <c r="F55"/>
      <c r="G55"/>
      <c r="H55"/>
      <c r="I55"/>
      <c r="J55"/>
      <c r="K55"/>
      <c r="L55"/>
    </row>
    <row r="56" spans="1:12" ht="15.75" x14ac:dyDescent="0.25">
      <c r="A56"/>
      <c r="B56"/>
      <c r="C56"/>
      <c r="D56"/>
      <c r="E56"/>
      <c r="F56"/>
      <c r="G56"/>
      <c r="H56"/>
      <c r="I56"/>
      <c r="J56"/>
      <c r="K56"/>
      <c r="L56"/>
    </row>
    <row r="57" spans="1:12" ht="15.75" x14ac:dyDescent="0.25">
      <c r="A57"/>
      <c r="B57"/>
      <c r="C57"/>
      <c r="D57"/>
      <c r="E57"/>
      <c r="F57"/>
      <c r="G57"/>
      <c r="H57"/>
      <c r="I57"/>
      <c r="J57"/>
      <c r="K57"/>
      <c r="L57"/>
    </row>
    <row r="58" spans="1:12" ht="15.75" x14ac:dyDescent="0.25">
      <c r="A58"/>
      <c r="B58"/>
      <c r="C58"/>
      <c r="D58"/>
      <c r="E58"/>
      <c r="F58"/>
      <c r="G58"/>
      <c r="H58"/>
      <c r="I58"/>
      <c r="J58"/>
      <c r="K58"/>
      <c r="L58"/>
    </row>
    <row r="59" spans="1:12" ht="15.75" x14ac:dyDescent="0.25">
      <c r="A59"/>
      <c r="B59"/>
      <c r="C59"/>
      <c r="D59"/>
      <c r="E59"/>
      <c r="F59"/>
      <c r="G59"/>
      <c r="H59"/>
      <c r="I59"/>
      <c r="J59"/>
      <c r="K59"/>
      <c r="L59"/>
    </row>
    <row r="60" spans="1:12" ht="15.75" x14ac:dyDescent="0.25">
      <c r="A60"/>
      <c r="B60"/>
      <c r="C60"/>
      <c r="D60"/>
      <c r="E60"/>
      <c r="F60"/>
      <c r="G60"/>
      <c r="H60"/>
      <c r="I60"/>
      <c r="J60"/>
      <c r="K60"/>
      <c r="L60"/>
    </row>
    <row r="61" spans="1:12" ht="15.75" x14ac:dyDescent="0.25">
      <c r="A61"/>
      <c r="B61"/>
      <c r="C61"/>
      <c r="D61"/>
      <c r="E61"/>
      <c r="F61"/>
      <c r="G61"/>
      <c r="H61"/>
      <c r="I61"/>
      <c r="J61"/>
      <c r="K61"/>
      <c r="L61"/>
    </row>
    <row r="62" spans="1:12" ht="15.75" x14ac:dyDescent="0.25">
      <c r="A62"/>
      <c r="B62"/>
      <c r="C62"/>
      <c r="D62"/>
      <c r="E62"/>
      <c r="F62"/>
      <c r="G62"/>
      <c r="H62"/>
      <c r="I62"/>
      <c r="J62"/>
      <c r="K62"/>
      <c r="L62"/>
    </row>
    <row r="63" spans="1:12" ht="15.75" x14ac:dyDescent="0.25">
      <c r="A63"/>
      <c r="B63"/>
      <c r="C63"/>
      <c r="D63"/>
      <c r="E63"/>
      <c r="F63"/>
      <c r="G63"/>
      <c r="H63"/>
      <c r="I63"/>
      <c r="J63"/>
      <c r="K63"/>
      <c r="L63"/>
    </row>
    <row r="64" spans="1:12" ht="15.75" x14ac:dyDescent="0.25">
      <c r="A64"/>
      <c r="B64"/>
      <c r="C64"/>
      <c r="D64"/>
      <c r="E64"/>
      <c r="F64"/>
      <c r="G64"/>
      <c r="H64"/>
      <c r="I64"/>
      <c r="J64"/>
      <c r="K64"/>
      <c r="L64"/>
    </row>
    <row r="65" spans="1:12" ht="15.75" x14ac:dyDescent="0.25">
      <c r="A65"/>
      <c r="B65"/>
      <c r="C65"/>
      <c r="D65"/>
      <c r="E65"/>
      <c r="F65"/>
      <c r="G65"/>
      <c r="H65"/>
      <c r="I65"/>
      <c r="J65"/>
      <c r="K65"/>
      <c r="L65"/>
    </row>
    <row r="66" spans="1:12" ht="15.75" x14ac:dyDescent="0.25">
      <c r="A66"/>
      <c r="B66"/>
      <c r="C66"/>
      <c r="D66"/>
      <c r="E66"/>
      <c r="F66"/>
      <c r="G66"/>
      <c r="H66"/>
      <c r="I66"/>
      <c r="J66"/>
      <c r="K66"/>
      <c r="L66"/>
    </row>
    <row r="67" spans="1:12" ht="15.75" x14ac:dyDescent="0.25">
      <c r="A67"/>
      <c r="B67"/>
      <c r="C67"/>
      <c r="D67"/>
      <c r="E67"/>
      <c r="F67"/>
      <c r="G67"/>
      <c r="H67"/>
      <c r="I67"/>
      <c r="J67"/>
      <c r="K67"/>
      <c r="L67"/>
    </row>
  </sheetData>
  <mergeCells count="11">
    <mergeCell ref="A13:K13"/>
    <mergeCell ref="A1:L1"/>
    <mergeCell ref="D8:H8"/>
    <mergeCell ref="A3:L3"/>
    <mergeCell ref="A16:E16"/>
    <mergeCell ref="F16:L16"/>
    <mergeCell ref="A2:L2"/>
    <mergeCell ref="A4:I4"/>
    <mergeCell ref="J4:L4"/>
    <mergeCell ref="A15:E15"/>
    <mergeCell ref="F15:L15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M34"/>
  <sheetViews>
    <sheetView topLeftCell="A13" zoomScaleNormal="100" workbookViewId="0">
      <selection activeCell="I10" sqref="I10:J10"/>
    </sheetView>
  </sheetViews>
  <sheetFormatPr defaultColWidth="9.140625" defaultRowHeight="12.75" x14ac:dyDescent="0.2"/>
  <cols>
    <col min="1" max="1" width="8.85546875" style="117" bestFit="1" customWidth="1"/>
    <col min="2" max="2" width="42.42578125" style="117" bestFit="1" customWidth="1"/>
    <col min="3" max="3" width="7.28515625" style="117" bestFit="1" customWidth="1"/>
    <col min="4" max="4" width="4.85546875" style="117" bestFit="1" customWidth="1"/>
    <col min="5" max="5" width="9.42578125" style="117" bestFit="1" customWidth="1"/>
    <col min="6" max="6" width="13.7109375" style="117" bestFit="1" customWidth="1"/>
    <col min="7" max="7" width="9.42578125" style="117" bestFit="1" customWidth="1"/>
    <col min="8" max="8" width="12" style="117" bestFit="1" customWidth="1"/>
    <col min="9" max="9" width="11.7109375" style="117" customWidth="1"/>
    <col min="10" max="10" width="15.28515625" style="117" bestFit="1" customWidth="1"/>
    <col min="11" max="11" width="10.28515625" style="117" customWidth="1"/>
    <col min="12" max="12" width="12.5703125" style="117" customWidth="1"/>
    <col min="13" max="13" width="12.7109375" style="117" customWidth="1"/>
    <col min="14" max="16384" width="9.140625" style="117"/>
  </cols>
  <sheetData>
    <row r="2" spans="1:13" x14ac:dyDescent="0.2">
      <c r="A2" s="306" t="s">
        <v>126</v>
      </c>
      <c r="B2" s="306"/>
      <c r="C2" s="306"/>
      <c r="D2" s="306"/>
      <c r="E2" s="306"/>
      <c r="F2" s="306"/>
      <c r="G2" s="306"/>
      <c r="H2" s="306"/>
      <c r="I2" s="306"/>
      <c r="J2" s="306"/>
    </row>
    <row r="3" spans="1:13" x14ac:dyDescent="0.2">
      <c r="A3" s="103" t="s">
        <v>127</v>
      </c>
      <c r="B3" s="307" t="s">
        <v>128</v>
      </c>
      <c r="C3" s="307"/>
      <c r="D3" s="307"/>
      <c r="E3" s="307"/>
      <c r="F3" s="307"/>
      <c r="G3" s="307"/>
      <c r="H3" s="307"/>
      <c r="I3" s="307"/>
      <c r="J3" s="307"/>
    </row>
    <row r="4" spans="1:13" x14ac:dyDescent="0.2">
      <c r="A4" s="104" t="s">
        <v>129</v>
      </c>
      <c r="B4" s="105">
        <v>43978</v>
      </c>
      <c r="C4" s="307" t="s">
        <v>130</v>
      </c>
      <c r="D4" s="307"/>
      <c r="E4" s="307"/>
      <c r="F4" s="307"/>
      <c r="G4" s="307"/>
      <c r="H4" s="308" t="s">
        <v>131</v>
      </c>
      <c r="I4" s="308"/>
      <c r="J4" s="308"/>
    </row>
    <row r="5" spans="1:13" ht="23.25" customHeight="1" x14ac:dyDescent="0.2">
      <c r="A5" s="113" t="s">
        <v>1</v>
      </c>
      <c r="B5" s="113" t="s">
        <v>132</v>
      </c>
      <c r="C5" s="325" t="s">
        <v>133</v>
      </c>
      <c r="D5" s="327"/>
      <c r="E5" s="326"/>
      <c r="F5" s="113" t="s">
        <v>134</v>
      </c>
      <c r="G5" s="325" t="s">
        <v>135</v>
      </c>
      <c r="H5" s="326"/>
      <c r="I5" s="114" t="s">
        <v>136</v>
      </c>
      <c r="J5" s="113" t="s">
        <v>137</v>
      </c>
    </row>
    <row r="6" spans="1:13" ht="38.25" x14ac:dyDescent="0.2">
      <c r="A6" s="104">
        <v>1</v>
      </c>
      <c r="B6" s="123" t="s">
        <v>138</v>
      </c>
      <c r="C6" s="316" t="s">
        <v>175</v>
      </c>
      <c r="D6" s="317"/>
      <c r="E6" s="328"/>
      <c r="F6" s="123" t="s">
        <v>182</v>
      </c>
      <c r="G6" s="316" t="s">
        <v>139</v>
      </c>
      <c r="H6" s="317"/>
      <c r="I6" s="123"/>
      <c r="J6" s="156" t="s">
        <v>177</v>
      </c>
    </row>
    <row r="7" spans="1:13" ht="39.75" customHeight="1" x14ac:dyDescent="0.2">
      <c r="A7" s="104">
        <v>2</v>
      </c>
      <c r="B7" s="123" t="s">
        <v>140</v>
      </c>
      <c r="C7" s="316" t="s">
        <v>141</v>
      </c>
      <c r="D7" s="317"/>
      <c r="E7" s="328"/>
      <c r="F7" s="123" t="s">
        <v>181</v>
      </c>
      <c r="G7" s="316" t="s">
        <v>142</v>
      </c>
      <c r="H7" s="317"/>
      <c r="I7" s="123"/>
      <c r="J7" s="155" t="s">
        <v>176</v>
      </c>
    </row>
    <row r="8" spans="1:13" ht="36" customHeight="1" x14ac:dyDescent="0.2">
      <c r="A8" s="122">
        <v>3</v>
      </c>
      <c r="B8" s="123" t="s">
        <v>178</v>
      </c>
      <c r="C8" s="316" t="s">
        <v>179</v>
      </c>
      <c r="D8" s="317"/>
      <c r="E8" s="328"/>
      <c r="F8" s="123" t="s">
        <v>180</v>
      </c>
      <c r="G8" s="316" t="s">
        <v>183</v>
      </c>
      <c r="H8" s="317"/>
      <c r="I8" s="123"/>
      <c r="J8" s="155" t="s">
        <v>173</v>
      </c>
    </row>
    <row r="9" spans="1:13" ht="9.9499999999999993" customHeight="1" x14ac:dyDescent="0.2">
      <c r="A9" s="311"/>
      <c r="B9" s="311"/>
      <c r="C9" s="311"/>
      <c r="D9" s="311"/>
      <c r="E9" s="311"/>
      <c r="F9" s="311"/>
      <c r="G9" s="311"/>
      <c r="H9" s="311"/>
      <c r="I9" s="311"/>
      <c r="J9" s="311"/>
    </row>
    <row r="10" spans="1:13" ht="15" x14ac:dyDescent="0.25">
      <c r="A10" s="321" t="s">
        <v>1</v>
      </c>
      <c r="B10" s="322" t="s">
        <v>143</v>
      </c>
      <c r="C10" s="321" t="s">
        <v>144</v>
      </c>
      <c r="D10" s="321" t="s">
        <v>145</v>
      </c>
      <c r="E10" s="321" t="s">
        <v>146</v>
      </c>
      <c r="F10" s="321"/>
      <c r="G10" s="323" t="s">
        <v>147</v>
      </c>
      <c r="H10" s="324"/>
      <c r="I10" s="321" t="s">
        <v>148</v>
      </c>
      <c r="J10" s="321"/>
      <c r="L10"/>
      <c r="M10"/>
    </row>
    <row r="11" spans="1:13" ht="24" x14ac:dyDescent="0.25">
      <c r="A11" s="321"/>
      <c r="B11" s="322"/>
      <c r="C11" s="321"/>
      <c r="D11" s="321"/>
      <c r="E11" s="115" t="s">
        <v>149</v>
      </c>
      <c r="F11" s="115" t="s">
        <v>108</v>
      </c>
      <c r="G11" s="116" t="s">
        <v>149</v>
      </c>
      <c r="H11" s="116" t="s">
        <v>108</v>
      </c>
      <c r="I11" s="115" t="s">
        <v>149</v>
      </c>
      <c r="J11" s="115" t="s">
        <v>108</v>
      </c>
      <c r="L11"/>
      <c r="M11"/>
    </row>
    <row r="12" spans="1:13" ht="16.5" customHeight="1" x14ac:dyDescent="0.25">
      <c r="A12" s="104">
        <v>1</v>
      </c>
      <c r="B12" s="106" t="s">
        <v>150</v>
      </c>
      <c r="C12" s="112" t="s">
        <v>151</v>
      </c>
      <c r="D12" s="107">
        <v>2</v>
      </c>
      <c r="E12" s="109">
        <v>40.53</v>
      </c>
      <c r="F12" s="110">
        <f>D12*E12</f>
        <v>81.06</v>
      </c>
      <c r="G12" s="118">
        <v>80</v>
      </c>
      <c r="H12" s="108">
        <f>G12*D12</f>
        <v>160</v>
      </c>
      <c r="I12" s="109">
        <v>39</v>
      </c>
      <c r="J12" s="110">
        <f>39*D12</f>
        <v>78</v>
      </c>
      <c r="L12"/>
      <c r="M12"/>
    </row>
    <row r="13" spans="1:13" ht="16.5" customHeight="1" x14ac:dyDescent="0.25">
      <c r="A13" s="104">
        <v>2</v>
      </c>
      <c r="B13" s="106" t="s">
        <v>152</v>
      </c>
      <c r="C13" s="112" t="s">
        <v>153</v>
      </c>
      <c r="D13" s="107">
        <v>83</v>
      </c>
      <c r="E13" s="109">
        <v>0.57999999999999996</v>
      </c>
      <c r="F13" s="121">
        <f t="shared" ref="F13:F23" si="0">D13*E13</f>
        <v>48.139999999999993</v>
      </c>
      <c r="G13" s="118">
        <v>1.2</v>
      </c>
      <c r="H13" s="120">
        <f t="shared" ref="H13:H23" si="1">G13*D13</f>
        <v>99.6</v>
      </c>
      <c r="I13" s="109">
        <v>1.35</v>
      </c>
      <c r="J13" s="110">
        <f>I13*D13</f>
        <v>112.05000000000001</v>
      </c>
      <c r="L13"/>
      <c r="M13"/>
    </row>
    <row r="14" spans="1:13" ht="16.5" customHeight="1" x14ac:dyDescent="0.25">
      <c r="A14" s="104">
        <v>3</v>
      </c>
      <c r="B14" s="106" t="s">
        <v>154</v>
      </c>
      <c r="C14" s="112" t="s">
        <v>151</v>
      </c>
      <c r="D14" s="107">
        <v>420</v>
      </c>
      <c r="E14" s="109">
        <v>0.42</v>
      </c>
      <c r="F14" s="121">
        <f t="shared" si="0"/>
        <v>176.4</v>
      </c>
      <c r="G14" s="118">
        <v>28</v>
      </c>
      <c r="H14" s="120">
        <f>G14*10</f>
        <v>280</v>
      </c>
      <c r="I14" s="111">
        <v>0</v>
      </c>
      <c r="J14" s="121">
        <f t="shared" ref="J14:J23" si="2">I14*D14</f>
        <v>0</v>
      </c>
      <c r="L14"/>
      <c r="M14"/>
    </row>
    <row r="15" spans="1:13" ht="16.5" customHeight="1" x14ac:dyDescent="0.25">
      <c r="A15" s="104">
        <v>4</v>
      </c>
      <c r="B15" s="106" t="s">
        <v>155</v>
      </c>
      <c r="C15" s="112" t="s">
        <v>151</v>
      </c>
      <c r="D15" s="107">
        <v>260</v>
      </c>
      <c r="E15" s="109">
        <v>1.05</v>
      </c>
      <c r="F15" s="121">
        <f t="shared" si="0"/>
        <v>273</v>
      </c>
      <c r="G15" s="118">
        <v>1.85</v>
      </c>
      <c r="H15" s="120">
        <f t="shared" si="1"/>
        <v>481</v>
      </c>
      <c r="I15" s="109">
        <v>9.9</v>
      </c>
      <c r="J15" s="121">
        <f t="shared" si="2"/>
        <v>2574</v>
      </c>
      <c r="L15"/>
      <c r="M15"/>
    </row>
    <row r="16" spans="1:13" ht="16.5" customHeight="1" x14ac:dyDescent="0.25">
      <c r="A16" s="104">
        <v>5</v>
      </c>
      <c r="B16" s="106" t="s">
        <v>156</v>
      </c>
      <c r="C16" s="112" t="s">
        <v>153</v>
      </c>
      <c r="D16" s="107">
        <v>31</v>
      </c>
      <c r="E16" s="109">
        <v>6.09</v>
      </c>
      <c r="F16" s="121">
        <f t="shared" si="0"/>
        <v>188.79</v>
      </c>
      <c r="G16" s="118">
        <v>12</v>
      </c>
      <c r="H16" s="120">
        <f t="shared" si="1"/>
        <v>372</v>
      </c>
      <c r="I16" s="109">
        <v>7.75</v>
      </c>
      <c r="J16" s="121">
        <f t="shared" si="2"/>
        <v>240.25</v>
      </c>
      <c r="L16"/>
      <c r="M16"/>
    </row>
    <row r="17" spans="1:13" ht="16.5" customHeight="1" x14ac:dyDescent="0.25">
      <c r="A17" s="104">
        <v>6</v>
      </c>
      <c r="B17" s="106" t="s">
        <v>157</v>
      </c>
      <c r="C17" s="112" t="s">
        <v>158</v>
      </c>
      <c r="D17" s="107">
        <v>80</v>
      </c>
      <c r="E17" s="109">
        <v>2.1</v>
      </c>
      <c r="F17" s="121">
        <f t="shared" si="0"/>
        <v>168</v>
      </c>
      <c r="G17" s="118">
        <v>4.9000000000000004</v>
      </c>
      <c r="H17" s="120">
        <f t="shared" si="1"/>
        <v>392</v>
      </c>
      <c r="I17" s="109">
        <v>4</v>
      </c>
      <c r="J17" s="121">
        <f t="shared" si="2"/>
        <v>320</v>
      </c>
      <c r="L17"/>
      <c r="M17"/>
    </row>
    <row r="18" spans="1:13" ht="16.5" customHeight="1" x14ac:dyDescent="0.25">
      <c r="A18" s="104">
        <v>7</v>
      </c>
      <c r="B18" s="106" t="s">
        <v>159</v>
      </c>
      <c r="C18" s="112" t="s">
        <v>160</v>
      </c>
      <c r="D18" s="107">
        <v>33</v>
      </c>
      <c r="E18" s="109">
        <v>15.54</v>
      </c>
      <c r="F18" s="121">
        <f t="shared" si="0"/>
        <v>512.81999999999994</v>
      </c>
      <c r="G18" s="118">
        <v>17.899999999999999</v>
      </c>
      <c r="H18" s="120">
        <f t="shared" si="1"/>
        <v>590.69999999999993</v>
      </c>
      <c r="I18" s="109">
        <v>14.99</v>
      </c>
      <c r="J18" s="121">
        <f t="shared" si="2"/>
        <v>494.67</v>
      </c>
      <c r="L18"/>
      <c r="M18"/>
    </row>
    <row r="19" spans="1:13" ht="16.5" customHeight="1" x14ac:dyDescent="0.25">
      <c r="A19" s="104">
        <v>8</v>
      </c>
      <c r="B19" s="106" t="s">
        <v>161</v>
      </c>
      <c r="C19" s="112" t="s">
        <v>151</v>
      </c>
      <c r="D19" s="107">
        <v>5</v>
      </c>
      <c r="E19" s="109">
        <v>4.57</v>
      </c>
      <c r="F19" s="121">
        <f t="shared" si="0"/>
        <v>22.85</v>
      </c>
      <c r="G19" s="118">
        <v>4.5</v>
      </c>
      <c r="H19" s="120">
        <f t="shared" si="1"/>
        <v>22.5</v>
      </c>
      <c r="I19" s="109">
        <v>2.99</v>
      </c>
      <c r="J19" s="121">
        <f t="shared" si="2"/>
        <v>14.950000000000001</v>
      </c>
      <c r="L19"/>
      <c r="M19"/>
    </row>
    <row r="20" spans="1:13" ht="16.5" customHeight="1" x14ac:dyDescent="0.25">
      <c r="A20" s="104">
        <v>9</v>
      </c>
      <c r="B20" s="106" t="s">
        <v>162</v>
      </c>
      <c r="C20" s="112" t="s">
        <v>158</v>
      </c>
      <c r="D20" s="107">
        <v>54</v>
      </c>
      <c r="E20" s="109">
        <v>2.42</v>
      </c>
      <c r="F20" s="121">
        <f t="shared" si="0"/>
        <v>130.68</v>
      </c>
      <c r="G20" s="118">
        <v>5.25</v>
      </c>
      <c r="H20" s="120">
        <f t="shared" si="1"/>
        <v>283.5</v>
      </c>
      <c r="I20" s="109">
        <v>4.5</v>
      </c>
      <c r="J20" s="121">
        <f t="shared" si="2"/>
        <v>243</v>
      </c>
      <c r="L20"/>
      <c r="M20"/>
    </row>
    <row r="21" spans="1:13" ht="16.5" customHeight="1" x14ac:dyDescent="0.25">
      <c r="A21" s="104">
        <v>10</v>
      </c>
      <c r="B21" s="106" t="s">
        <v>163</v>
      </c>
      <c r="C21" s="112" t="s">
        <v>151</v>
      </c>
      <c r="D21" s="107">
        <v>40</v>
      </c>
      <c r="E21" s="109">
        <v>72.97</v>
      </c>
      <c r="F21" s="121">
        <f t="shared" si="0"/>
        <v>2918.8</v>
      </c>
      <c r="G21" s="118">
        <v>108</v>
      </c>
      <c r="H21" s="120">
        <f t="shared" si="1"/>
        <v>4320</v>
      </c>
      <c r="I21" s="151">
        <v>0</v>
      </c>
      <c r="J21" s="150">
        <f t="shared" si="2"/>
        <v>0</v>
      </c>
      <c r="L21"/>
      <c r="M21"/>
    </row>
    <row r="22" spans="1:13" ht="16.5" customHeight="1" x14ac:dyDescent="0.25">
      <c r="A22" s="104">
        <v>11</v>
      </c>
      <c r="B22" s="106" t="s">
        <v>164</v>
      </c>
      <c r="C22" s="112" t="s">
        <v>158</v>
      </c>
      <c r="D22" s="107">
        <v>5</v>
      </c>
      <c r="E22" s="109">
        <v>2.0499999999999998</v>
      </c>
      <c r="F22" s="121">
        <f t="shared" si="0"/>
        <v>10.25</v>
      </c>
      <c r="G22" s="118">
        <v>2.78</v>
      </c>
      <c r="H22" s="120">
        <f>G22*D22</f>
        <v>13.899999999999999</v>
      </c>
      <c r="I22" s="109">
        <v>2.4900000000000002</v>
      </c>
      <c r="J22" s="121">
        <f t="shared" si="2"/>
        <v>12.450000000000001</v>
      </c>
      <c r="L22"/>
      <c r="M22"/>
    </row>
    <row r="23" spans="1:13" ht="16.5" customHeight="1" x14ac:dyDescent="0.25">
      <c r="A23" s="104">
        <v>12</v>
      </c>
      <c r="B23" s="106" t="s">
        <v>165</v>
      </c>
      <c r="C23" s="112" t="s">
        <v>158</v>
      </c>
      <c r="D23" s="107">
        <v>6</v>
      </c>
      <c r="E23" s="109">
        <v>3.41</v>
      </c>
      <c r="F23" s="121">
        <f t="shared" si="0"/>
        <v>20.46</v>
      </c>
      <c r="G23" s="118">
        <v>4.95</v>
      </c>
      <c r="H23" s="120">
        <f t="shared" si="1"/>
        <v>29.700000000000003</v>
      </c>
      <c r="I23" s="109">
        <v>6.29</v>
      </c>
      <c r="J23" s="121">
        <f t="shared" si="2"/>
        <v>37.74</v>
      </c>
      <c r="L23"/>
      <c r="M23"/>
    </row>
    <row r="24" spans="1:13" ht="15" x14ac:dyDescent="0.25">
      <c r="A24" s="312" t="s">
        <v>166</v>
      </c>
      <c r="B24" s="313"/>
      <c r="C24" s="313"/>
      <c r="D24" s="314"/>
      <c r="E24" s="315">
        <f>SUM(F12:F23)</f>
        <v>4551.25</v>
      </c>
      <c r="F24" s="315"/>
      <c r="G24" s="153"/>
      <c r="H24" s="154">
        <f>SUM(H12:H23)</f>
        <v>7044.8999999999987</v>
      </c>
      <c r="I24" s="148"/>
      <c r="J24" s="149">
        <f>SUM(J12:J23)</f>
        <v>4127.1099999999997</v>
      </c>
      <c r="L24"/>
      <c r="M24"/>
    </row>
    <row r="25" spans="1:13" ht="9.9499999999999993" customHeight="1" x14ac:dyDescent="0.2"/>
    <row r="26" spans="1:13" ht="11.25" customHeight="1" x14ac:dyDescent="0.2">
      <c r="A26" s="307" t="s">
        <v>167</v>
      </c>
      <c r="B26" s="307"/>
      <c r="C26" s="307"/>
      <c r="D26" s="307"/>
      <c r="E26" s="307"/>
      <c r="F26" s="307"/>
      <c r="G26" s="307"/>
      <c r="H26" s="307"/>
      <c r="I26" s="307"/>
      <c r="J26" s="307"/>
    </row>
    <row r="27" spans="1:13" x14ac:dyDescent="0.2">
      <c r="A27" s="310" t="s">
        <v>168</v>
      </c>
      <c r="B27" s="310"/>
      <c r="C27" s="310"/>
      <c r="D27" s="310"/>
      <c r="E27" s="310"/>
      <c r="F27" s="318" t="s">
        <v>169</v>
      </c>
      <c r="G27" s="318"/>
      <c r="H27" s="318"/>
      <c r="I27" s="318"/>
      <c r="J27" s="318"/>
      <c r="L27" s="152"/>
    </row>
    <row r="28" spans="1:13" x14ac:dyDescent="0.2">
      <c r="A28" s="307" t="str">
        <f>B6</f>
        <v>RPV DA AMAZÔNIA LTDA</v>
      </c>
      <c r="B28" s="307"/>
      <c r="C28" s="307"/>
      <c r="D28" s="307"/>
      <c r="E28" s="307"/>
      <c r="F28" s="309">
        <f>E24</f>
        <v>4551.25</v>
      </c>
      <c r="G28" s="310"/>
      <c r="H28" s="310"/>
      <c r="I28" s="310"/>
      <c r="J28" s="310"/>
    </row>
    <row r="29" spans="1:13" ht="15" x14ac:dyDescent="0.25">
      <c r="A29"/>
      <c r="B29"/>
      <c r="C29"/>
      <c r="D29"/>
      <c r="E29"/>
      <c r="F29"/>
      <c r="G29"/>
      <c r="H29"/>
      <c r="I29"/>
      <c r="J29"/>
    </row>
    <row r="30" spans="1:13" ht="15" x14ac:dyDescent="0.25">
      <c r="A30"/>
      <c r="B30"/>
      <c r="C30"/>
      <c r="D30"/>
      <c r="E30"/>
      <c r="F30"/>
      <c r="G30"/>
      <c r="H30"/>
      <c r="I30"/>
      <c r="J30"/>
    </row>
    <row r="31" spans="1:13" ht="9.9499999999999993" customHeight="1" x14ac:dyDescent="0.2">
      <c r="A31" s="307"/>
      <c r="B31" s="307"/>
      <c r="C31" s="307"/>
      <c r="D31" s="307"/>
      <c r="E31" s="307"/>
      <c r="F31" s="307"/>
      <c r="G31" s="307"/>
      <c r="H31" s="307"/>
      <c r="I31" s="307"/>
      <c r="J31" s="307"/>
    </row>
    <row r="32" spans="1:13" x14ac:dyDescent="0.2">
      <c r="A32" s="305" t="s">
        <v>170</v>
      </c>
      <c r="B32" s="305"/>
      <c r="C32" s="305"/>
      <c r="D32" s="305"/>
      <c r="E32" s="305"/>
      <c r="F32" s="305"/>
      <c r="G32" s="305"/>
      <c r="H32" s="305"/>
      <c r="I32" s="305"/>
      <c r="J32" s="305"/>
    </row>
    <row r="33" spans="1:10" x14ac:dyDescent="0.2">
      <c r="A33" s="319" t="s">
        <v>171</v>
      </c>
      <c r="B33" s="319"/>
      <c r="C33" s="319"/>
      <c r="D33" s="319"/>
      <c r="E33" s="319"/>
      <c r="F33" s="320" t="s">
        <v>172</v>
      </c>
      <c r="G33" s="319"/>
      <c r="H33" s="319"/>
      <c r="I33" s="319"/>
      <c r="J33" s="319"/>
    </row>
    <row r="34" spans="1:10" ht="18" customHeight="1" x14ac:dyDescent="0.2">
      <c r="A34" s="304" t="s">
        <v>91</v>
      </c>
      <c r="B34" s="304"/>
      <c r="C34" s="304"/>
      <c r="D34" s="304"/>
      <c r="E34" s="304"/>
      <c r="F34" s="304" t="s">
        <v>91</v>
      </c>
      <c r="G34" s="304"/>
      <c r="H34" s="304"/>
      <c r="I34" s="304"/>
      <c r="J34" s="304"/>
    </row>
  </sheetData>
  <mergeCells count="33">
    <mergeCell ref="G5:H5"/>
    <mergeCell ref="C5:E5"/>
    <mergeCell ref="C6:E6"/>
    <mergeCell ref="C7:E7"/>
    <mergeCell ref="C8:E8"/>
    <mergeCell ref="G7:H7"/>
    <mergeCell ref="G8:H8"/>
    <mergeCell ref="A33:E33"/>
    <mergeCell ref="F33:J33"/>
    <mergeCell ref="E10:F10"/>
    <mergeCell ref="A10:A11"/>
    <mergeCell ref="B10:B11"/>
    <mergeCell ref="C10:C11"/>
    <mergeCell ref="D10:D11"/>
    <mergeCell ref="A31:J31"/>
    <mergeCell ref="G10:H10"/>
    <mergeCell ref="I10:J10"/>
    <mergeCell ref="A34:E34"/>
    <mergeCell ref="F34:J34"/>
    <mergeCell ref="A32:J32"/>
    <mergeCell ref="A2:J2"/>
    <mergeCell ref="C4:G4"/>
    <mergeCell ref="H4:J4"/>
    <mergeCell ref="A28:E28"/>
    <mergeCell ref="F28:J28"/>
    <mergeCell ref="A9:J9"/>
    <mergeCell ref="A24:D24"/>
    <mergeCell ref="E24:F24"/>
    <mergeCell ref="G6:H6"/>
    <mergeCell ref="B3:J3"/>
    <mergeCell ref="A26:J26"/>
    <mergeCell ref="A27:E27"/>
    <mergeCell ref="F27:J27"/>
  </mergeCells>
  <pageMargins left="0.511811024" right="0.511811024" top="0.78740157499999996" bottom="0.78740157499999996" header="0.31496062000000002" footer="0.31496062000000002"/>
  <pageSetup paperSize="9" orientation="landscape" r:id="rId1"/>
  <headerFooter>
    <oddHeader>&amp;L&amp;G</oddHeader>
    <oddFooter>Página &amp;P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S21"/>
  <sheetViews>
    <sheetView zoomScaleNormal="100" workbookViewId="0">
      <selection activeCell="N8" sqref="N8"/>
    </sheetView>
  </sheetViews>
  <sheetFormatPr defaultColWidth="9.140625" defaultRowHeight="12.75" x14ac:dyDescent="0.2"/>
  <cols>
    <col min="1" max="1" width="8.85546875" style="117" bestFit="1" customWidth="1"/>
    <col min="2" max="2" width="36" style="117" bestFit="1" customWidth="1"/>
    <col min="3" max="3" width="7.28515625" style="117" bestFit="1" customWidth="1"/>
    <col min="4" max="4" width="4.85546875" style="117" bestFit="1" customWidth="1"/>
    <col min="5" max="5" width="9.42578125" style="117" bestFit="1" customWidth="1"/>
    <col min="6" max="6" width="13.7109375" style="117" bestFit="1" customWidth="1"/>
    <col min="7" max="7" width="9.42578125" style="117" bestFit="1" customWidth="1"/>
    <col min="8" max="8" width="12" style="117" bestFit="1" customWidth="1"/>
    <col min="9" max="9" width="11.7109375" style="117" customWidth="1"/>
    <col min="10" max="10" width="15.28515625" style="117" bestFit="1" customWidth="1"/>
    <col min="11" max="11" width="10.28515625" style="117" customWidth="1"/>
    <col min="12" max="12" width="13.42578125" style="117" customWidth="1"/>
    <col min="13" max="16384" width="9.140625" style="117"/>
  </cols>
  <sheetData>
    <row r="2" spans="1:19" x14ac:dyDescent="0.2">
      <c r="A2" s="306" t="s">
        <v>126</v>
      </c>
      <c r="B2" s="306"/>
      <c r="C2" s="306"/>
      <c r="D2" s="306"/>
      <c r="E2" s="306"/>
      <c r="F2" s="306"/>
      <c r="G2" s="306"/>
      <c r="H2" s="306"/>
      <c r="I2" s="306"/>
      <c r="J2" s="306"/>
    </row>
    <row r="3" spans="1:19" x14ac:dyDescent="0.2">
      <c r="A3" s="103" t="s">
        <v>127</v>
      </c>
      <c r="B3" s="307" t="s">
        <v>197</v>
      </c>
      <c r="C3" s="307"/>
      <c r="D3" s="307"/>
      <c r="E3" s="307"/>
      <c r="F3" s="307"/>
      <c r="G3" s="307"/>
      <c r="H3" s="307"/>
      <c r="I3" s="307"/>
      <c r="J3" s="307"/>
    </row>
    <row r="4" spans="1:19" x14ac:dyDescent="0.2">
      <c r="A4" s="126" t="s">
        <v>129</v>
      </c>
      <c r="B4" s="105">
        <v>43998</v>
      </c>
      <c r="C4" s="307" t="s">
        <v>130</v>
      </c>
      <c r="D4" s="307"/>
      <c r="E4" s="307"/>
      <c r="F4" s="307"/>
      <c r="G4" s="307"/>
      <c r="H4" s="308" t="s">
        <v>196</v>
      </c>
      <c r="I4" s="308"/>
      <c r="J4" s="308"/>
    </row>
    <row r="5" spans="1:19" ht="23.25" customHeight="1" x14ac:dyDescent="0.2">
      <c r="A5" s="125" t="s">
        <v>1</v>
      </c>
      <c r="B5" s="125" t="s">
        <v>132</v>
      </c>
      <c r="C5" s="325" t="s">
        <v>133</v>
      </c>
      <c r="D5" s="327"/>
      <c r="E5" s="326"/>
      <c r="F5" s="125" t="s">
        <v>134</v>
      </c>
      <c r="G5" s="325" t="s">
        <v>135</v>
      </c>
      <c r="H5" s="326"/>
      <c r="I5" s="114" t="s">
        <v>136</v>
      </c>
      <c r="J5" s="125" t="s">
        <v>137</v>
      </c>
    </row>
    <row r="6" spans="1:19" x14ac:dyDescent="0.2">
      <c r="A6" s="126">
        <v>1</v>
      </c>
      <c r="B6" s="123" t="s">
        <v>140</v>
      </c>
      <c r="C6" s="316" t="s">
        <v>141</v>
      </c>
      <c r="D6" s="317"/>
      <c r="E6" s="328"/>
      <c r="F6" s="123" t="s">
        <v>181</v>
      </c>
      <c r="G6" s="316" t="s">
        <v>142</v>
      </c>
      <c r="H6" s="317"/>
      <c r="I6" s="123"/>
      <c r="J6" s="119"/>
      <c r="L6" s="127"/>
      <c r="M6" s="330"/>
      <c r="N6" s="330"/>
      <c r="O6" s="330"/>
      <c r="P6" s="127"/>
      <c r="Q6" s="330"/>
      <c r="R6" s="330"/>
      <c r="S6" s="128"/>
    </row>
    <row r="7" spans="1:19" x14ac:dyDescent="0.2">
      <c r="A7" s="126">
        <v>2</v>
      </c>
      <c r="B7" s="123" t="s">
        <v>138</v>
      </c>
      <c r="C7" s="316" t="s">
        <v>175</v>
      </c>
      <c r="D7" s="317"/>
      <c r="E7" s="328"/>
      <c r="F7" s="123" t="s">
        <v>182</v>
      </c>
      <c r="G7" s="316" t="s">
        <v>139</v>
      </c>
      <c r="H7" s="317"/>
      <c r="I7" s="123"/>
      <c r="J7" s="119"/>
      <c r="L7" s="127"/>
      <c r="M7" s="330"/>
      <c r="N7" s="330"/>
      <c r="O7" s="330"/>
      <c r="P7" s="127"/>
      <c r="Q7" s="330"/>
      <c r="R7" s="330"/>
      <c r="S7" s="128"/>
    </row>
    <row r="8" spans="1:19" x14ac:dyDescent="0.2">
      <c r="A8" s="122">
        <v>3</v>
      </c>
      <c r="B8" s="123" t="s">
        <v>204</v>
      </c>
      <c r="C8" s="316" t="s">
        <v>193</v>
      </c>
      <c r="D8" s="317"/>
      <c r="E8" s="328"/>
      <c r="F8" s="123" t="s">
        <v>194</v>
      </c>
      <c r="G8" s="316" t="s">
        <v>195</v>
      </c>
      <c r="H8" s="317"/>
      <c r="I8" s="123"/>
      <c r="J8" s="119"/>
      <c r="L8" s="128"/>
      <c r="M8" s="128"/>
      <c r="N8" s="128"/>
      <c r="O8" s="128"/>
      <c r="P8" s="128"/>
      <c r="Q8" s="128"/>
      <c r="R8" s="128"/>
      <c r="S8" s="128"/>
    </row>
    <row r="9" spans="1:19" ht="9.9499999999999993" customHeight="1" x14ac:dyDescent="0.2">
      <c r="A9" s="311"/>
      <c r="B9" s="311"/>
      <c r="C9" s="311"/>
      <c r="D9" s="311"/>
      <c r="E9" s="311"/>
      <c r="F9" s="311"/>
      <c r="G9" s="311"/>
      <c r="H9" s="311"/>
      <c r="I9" s="311"/>
      <c r="J9" s="311"/>
    </row>
    <row r="10" spans="1:19" x14ac:dyDescent="0.2">
      <c r="A10" s="321" t="s">
        <v>1</v>
      </c>
      <c r="B10" s="322" t="s">
        <v>143</v>
      </c>
      <c r="C10" s="321" t="s">
        <v>144</v>
      </c>
      <c r="D10" s="321" t="s">
        <v>145</v>
      </c>
      <c r="E10" s="325" t="s">
        <v>147</v>
      </c>
      <c r="F10" s="326"/>
      <c r="G10" s="323" t="s">
        <v>191</v>
      </c>
      <c r="H10" s="324"/>
      <c r="I10" s="321" t="s">
        <v>192</v>
      </c>
      <c r="J10" s="321"/>
    </row>
    <row r="11" spans="1:19" ht="24" x14ac:dyDescent="0.2">
      <c r="A11" s="321"/>
      <c r="B11" s="322"/>
      <c r="C11" s="321"/>
      <c r="D11" s="321"/>
      <c r="E11" s="115" t="s">
        <v>149</v>
      </c>
      <c r="F11" s="115" t="s">
        <v>108</v>
      </c>
      <c r="G11" s="116" t="s">
        <v>149</v>
      </c>
      <c r="H11" s="116" t="s">
        <v>108</v>
      </c>
      <c r="I11" s="115" t="s">
        <v>149</v>
      </c>
      <c r="J11" s="115" t="s">
        <v>108</v>
      </c>
    </row>
    <row r="12" spans="1:19" ht="16.5" customHeight="1" x14ac:dyDescent="0.2">
      <c r="A12" s="126">
        <v>1</v>
      </c>
      <c r="B12" s="106" t="s">
        <v>159</v>
      </c>
      <c r="C12" s="112" t="s">
        <v>151</v>
      </c>
      <c r="D12" s="107">
        <v>15</v>
      </c>
      <c r="E12" s="109">
        <v>15.5</v>
      </c>
      <c r="F12" s="121">
        <f>D12*E12</f>
        <v>232.5</v>
      </c>
      <c r="G12" s="118">
        <v>15.54</v>
      </c>
      <c r="H12" s="120">
        <f>G12*D12</f>
        <v>233.1</v>
      </c>
      <c r="I12" s="109">
        <v>17.3</v>
      </c>
      <c r="J12" s="121">
        <f>D12*I12</f>
        <v>259.5</v>
      </c>
    </row>
    <row r="13" spans="1:19" x14ac:dyDescent="0.2">
      <c r="A13" s="312" t="s">
        <v>166</v>
      </c>
      <c r="B13" s="313"/>
      <c r="C13" s="313"/>
      <c r="D13" s="314"/>
      <c r="E13" s="315">
        <f>F12</f>
        <v>232.5</v>
      </c>
      <c r="F13" s="315"/>
      <c r="G13" s="334">
        <f>H12</f>
        <v>233.1</v>
      </c>
      <c r="H13" s="334"/>
      <c r="I13" s="315">
        <f>J12</f>
        <v>259.5</v>
      </c>
      <c r="J13" s="315"/>
    </row>
    <row r="14" spans="1:19" ht="9.9499999999999993" customHeight="1" x14ac:dyDescent="0.2">
      <c r="A14" s="329"/>
      <c r="B14" s="329"/>
      <c r="C14" s="329"/>
      <c r="D14" s="329"/>
      <c r="E14" s="329"/>
      <c r="F14" s="329"/>
      <c r="G14" s="329"/>
      <c r="H14" s="329"/>
      <c r="I14" s="329"/>
      <c r="J14" s="329"/>
    </row>
    <row r="15" spans="1:19" ht="11.25" customHeight="1" x14ac:dyDescent="0.2">
      <c r="A15" s="307" t="s">
        <v>167</v>
      </c>
      <c r="B15" s="307"/>
      <c r="C15" s="307"/>
      <c r="D15" s="307"/>
      <c r="E15" s="307"/>
      <c r="F15" s="307"/>
      <c r="G15" s="307"/>
      <c r="H15" s="307"/>
      <c r="I15" s="307"/>
      <c r="J15" s="307"/>
    </row>
    <row r="16" spans="1:19" x14ac:dyDescent="0.2">
      <c r="A16" s="310" t="s">
        <v>168</v>
      </c>
      <c r="B16" s="310"/>
      <c r="C16" s="310"/>
      <c r="D16" s="310"/>
      <c r="E16" s="310"/>
      <c r="F16" s="318" t="s">
        <v>169</v>
      </c>
      <c r="G16" s="318"/>
      <c r="H16" s="318"/>
      <c r="I16" s="318"/>
      <c r="J16" s="318"/>
    </row>
    <row r="17" spans="1:10" x14ac:dyDescent="0.2">
      <c r="A17" s="307" t="str">
        <f>B6</f>
        <v>EDIMAR ROGÉRIO BATISTA DA SILVA</v>
      </c>
      <c r="B17" s="307"/>
      <c r="C17" s="307"/>
      <c r="D17" s="307"/>
      <c r="E17" s="307"/>
      <c r="F17" s="309">
        <f>E13</f>
        <v>232.5</v>
      </c>
      <c r="G17" s="310"/>
      <c r="H17" s="310"/>
      <c r="I17" s="310"/>
      <c r="J17" s="310"/>
    </row>
    <row r="18" spans="1:10" ht="9.9499999999999993" customHeight="1" x14ac:dyDescent="0.2">
      <c r="A18" s="311"/>
      <c r="B18" s="311"/>
      <c r="C18" s="311"/>
      <c r="D18" s="311"/>
      <c r="E18" s="311"/>
      <c r="F18" s="311"/>
      <c r="G18" s="311"/>
      <c r="H18" s="311"/>
      <c r="I18" s="311"/>
      <c r="J18" s="311"/>
    </row>
    <row r="19" spans="1:10" x14ac:dyDescent="0.2">
      <c r="A19" s="331" t="s">
        <v>170</v>
      </c>
      <c r="B19" s="332"/>
      <c r="C19" s="332"/>
      <c r="D19" s="332"/>
      <c r="E19" s="332"/>
      <c r="F19" s="332"/>
      <c r="G19" s="332"/>
      <c r="H19" s="332"/>
      <c r="I19" s="332"/>
      <c r="J19" s="333"/>
    </row>
    <row r="20" spans="1:10" x14ac:dyDescent="0.2">
      <c r="A20" s="319" t="s">
        <v>171</v>
      </c>
      <c r="B20" s="319"/>
      <c r="C20" s="319"/>
      <c r="D20" s="319"/>
      <c r="E20" s="319"/>
      <c r="F20" s="320" t="s">
        <v>172</v>
      </c>
      <c r="G20" s="319"/>
      <c r="H20" s="319"/>
      <c r="I20" s="319"/>
      <c r="J20" s="319"/>
    </row>
    <row r="21" spans="1:10" ht="30.75" customHeight="1" x14ac:dyDescent="0.2">
      <c r="A21" s="304" t="s">
        <v>91</v>
      </c>
      <c r="B21" s="304"/>
      <c r="C21" s="304"/>
      <c r="D21" s="304"/>
      <c r="E21" s="304"/>
      <c r="F21" s="304" t="s">
        <v>91</v>
      </c>
      <c r="G21" s="304"/>
      <c r="H21" s="304"/>
      <c r="I21" s="304"/>
      <c r="J21" s="304"/>
    </row>
  </sheetData>
  <mergeCells count="40">
    <mergeCell ref="A21:E21"/>
    <mergeCell ref="F21:J21"/>
    <mergeCell ref="M6:O6"/>
    <mergeCell ref="Q6:R6"/>
    <mergeCell ref="M7:O7"/>
    <mergeCell ref="Q7:R7"/>
    <mergeCell ref="A17:E17"/>
    <mergeCell ref="F17:J17"/>
    <mergeCell ref="A18:J18"/>
    <mergeCell ref="A19:J19"/>
    <mergeCell ref="A20:E20"/>
    <mergeCell ref="F20:J20"/>
    <mergeCell ref="A13:D13"/>
    <mergeCell ref="E13:F13"/>
    <mergeCell ref="G13:H13"/>
    <mergeCell ref="I13:J13"/>
    <mergeCell ref="A15:J15"/>
    <mergeCell ref="A16:E16"/>
    <mergeCell ref="F16:J16"/>
    <mergeCell ref="A14:J14"/>
    <mergeCell ref="A9:J9"/>
    <mergeCell ref="A10:A11"/>
    <mergeCell ref="B10:B11"/>
    <mergeCell ref="C10:C11"/>
    <mergeCell ref="D10:D11"/>
    <mergeCell ref="E10:F10"/>
    <mergeCell ref="G10:H10"/>
    <mergeCell ref="I10:J10"/>
    <mergeCell ref="C6:E6"/>
    <mergeCell ref="G6:H6"/>
    <mergeCell ref="C7:E7"/>
    <mergeCell ref="G7:H7"/>
    <mergeCell ref="C8:E8"/>
    <mergeCell ref="G8:H8"/>
    <mergeCell ref="A2:J2"/>
    <mergeCell ref="B3:J3"/>
    <mergeCell ref="C4:G4"/>
    <mergeCell ref="H4:J4"/>
    <mergeCell ref="C5:E5"/>
    <mergeCell ref="G5:H5"/>
  </mergeCells>
  <pageMargins left="0.511811024" right="0.511811024" top="0.78740157499999996" bottom="0.78740157499999996" header="0.31496062000000002" footer="0.31496062000000002"/>
  <pageSetup paperSize="9" orientation="landscape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12</vt:i4>
      </vt:variant>
      <vt:variant>
        <vt:lpstr>Intervalos nomeados</vt:lpstr>
      </vt:variant>
      <vt:variant>
        <vt:i4>1</vt:i4>
      </vt:variant>
    </vt:vector>
  </HeadingPairs>
  <TitlesOfParts>
    <vt:vector size="13" baseType="lpstr">
      <vt:lpstr>ANEXO I</vt:lpstr>
      <vt:lpstr>ANEXO IV</vt:lpstr>
      <vt:lpstr>ANEXO I APOIO</vt:lpstr>
      <vt:lpstr>ANEXO V</vt:lpstr>
      <vt:lpstr>ANEXO VI</vt:lpstr>
      <vt:lpstr>ANEXO VII</vt:lpstr>
      <vt:lpstr>ANEXO X</vt:lpstr>
      <vt:lpstr>ANEXO IX - COTAÇÃO 1</vt:lpstr>
      <vt:lpstr>ANEXO IX - COTAÇÃO 2</vt:lpstr>
      <vt:lpstr>ANEXO IX - COTAÇÃO 3</vt:lpstr>
      <vt:lpstr>ANEXO IX - COTAÇÃO 4</vt:lpstr>
      <vt:lpstr>ANEXO XI</vt:lpstr>
      <vt:lpstr>'ANEXO IX - COTAÇÃO 4'!Area_de_impressao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Socorro</dc:creator>
  <cp:lastModifiedBy>ADM</cp:lastModifiedBy>
  <cp:lastPrinted>2023-02-03T11:57:57Z</cp:lastPrinted>
  <dcterms:created xsi:type="dcterms:W3CDTF">2017-07-11T14:25:33Z</dcterms:created>
  <dcterms:modified xsi:type="dcterms:W3CDTF">2023-02-03T11:57:59Z</dcterms:modified>
</cp:coreProperties>
</file>